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240" windowHeight="12300" activeTab="0"/>
  </bookViews>
  <sheets>
    <sheet name="拟录人员名单" sheetId="1" r:id="rId1"/>
  </sheets>
  <definedNames>
    <definedName name="_xlnm.Print_Titles" localSheetId="0">'拟录人员名单'!$1:$2</definedName>
  </definedNames>
  <calcPr fullCalcOnLoad="1"/>
</workbook>
</file>

<file path=xl/sharedStrings.xml><?xml version="1.0" encoding="utf-8"?>
<sst xmlns="http://schemas.openxmlformats.org/spreadsheetml/2006/main" count="363" uniqueCount="120">
  <si>
    <t>姓名</t>
  </si>
  <si>
    <t>毕业学校</t>
  </si>
  <si>
    <t>专业</t>
  </si>
  <si>
    <t>学历学位</t>
  </si>
  <si>
    <t>序号</t>
  </si>
  <si>
    <t>备注</t>
  </si>
  <si>
    <t>拟录岗位</t>
  </si>
  <si>
    <t>玉州区小学语文</t>
  </si>
  <si>
    <t>玉州区小学数学</t>
  </si>
  <si>
    <t>玉州区小学英语</t>
  </si>
  <si>
    <t>玉州区小学体育</t>
  </si>
  <si>
    <t>玉州区小学音乐</t>
  </si>
  <si>
    <t>玉州区小学美术</t>
  </si>
  <si>
    <t>玉州区小学信息技术</t>
  </si>
  <si>
    <t>玉州区初中语文</t>
  </si>
  <si>
    <t>玉州区初中数学</t>
  </si>
  <si>
    <t>玉州区初中英语</t>
  </si>
  <si>
    <t>玉州区初中历史</t>
  </si>
  <si>
    <t>玉州区初中地理</t>
  </si>
  <si>
    <t>玉州区初中生物</t>
  </si>
  <si>
    <t>玉州区初中物理</t>
  </si>
  <si>
    <t>玉州区初中化学</t>
  </si>
  <si>
    <t>玉州区初中体育</t>
  </si>
  <si>
    <t xml:space="preserve">玉州区初中音乐 </t>
  </si>
  <si>
    <t>玉州区初中美术</t>
  </si>
  <si>
    <t>玉州区初中政治</t>
  </si>
  <si>
    <t>百色学院</t>
  </si>
  <si>
    <t>桂林师范高等专科学校</t>
  </si>
  <si>
    <t>广西科技师范学院</t>
  </si>
  <si>
    <t>百色学院</t>
  </si>
  <si>
    <t>广西外国语学院</t>
  </si>
  <si>
    <t>玉林师范学院</t>
  </si>
  <si>
    <t>广西教育学院</t>
  </si>
  <si>
    <t>广西科技师范学院</t>
  </si>
  <si>
    <t>南宁地区教育学院</t>
  </si>
  <si>
    <t>广西师范学院师园学院</t>
  </si>
  <si>
    <t>梧州学院</t>
  </si>
  <si>
    <t>广西梧州学院</t>
  </si>
  <si>
    <t>广西河池学院</t>
  </si>
  <si>
    <t>广西师范大学漓江学院</t>
  </si>
  <si>
    <t>柳州师范高等专科学校</t>
  </si>
  <si>
    <t>广西玉林师范学院</t>
  </si>
  <si>
    <t>广西师范学院</t>
  </si>
  <si>
    <t>桂林电子科技大学</t>
  </si>
  <si>
    <t>梧州学院</t>
  </si>
  <si>
    <t>玉林师范学院</t>
  </si>
  <si>
    <t>广西教育学院</t>
  </si>
  <si>
    <t>河池学院</t>
  </si>
  <si>
    <t>玉林师范学院</t>
  </si>
  <si>
    <t>广西教育学院</t>
  </si>
  <si>
    <t>钦州学院</t>
  </si>
  <si>
    <t>广西教育学院</t>
  </si>
  <si>
    <t>桂林市高等专科学校</t>
  </si>
  <si>
    <t>上海电机学院</t>
  </si>
  <si>
    <t>广西财经学院</t>
  </si>
  <si>
    <t>百色学院</t>
  </si>
  <si>
    <t>钦州学院</t>
  </si>
  <si>
    <t>百色学院</t>
  </si>
  <si>
    <t>广西师范学院</t>
  </si>
  <si>
    <t>广西师范学院</t>
  </si>
  <si>
    <t>梧州学院</t>
  </si>
  <si>
    <t>广西师范学院</t>
  </si>
  <si>
    <t>广西外国语学院</t>
  </si>
  <si>
    <t>玉林师范学院</t>
  </si>
  <si>
    <t>安徽淮北师范大学</t>
  </si>
  <si>
    <t>广西贺州学院</t>
  </si>
  <si>
    <t>广西民族师范学院</t>
  </si>
  <si>
    <t>南宁市地区教育学院</t>
  </si>
  <si>
    <t>钦州市钦州学院</t>
  </si>
  <si>
    <t>贺州学院</t>
  </si>
  <si>
    <t>贺州学院</t>
  </si>
  <si>
    <t>玉林师范学院</t>
  </si>
  <si>
    <t>贺州学院</t>
  </si>
  <si>
    <t>广西艺术学院</t>
  </si>
  <si>
    <t>广西师范大学</t>
  </si>
  <si>
    <t>广西科技大学鹿山学院</t>
  </si>
  <si>
    <t>北方民族大学</t>
  </si>
  <si>
    <t>玉林师范学院</t>
  </si>
  <si>
    <t>广西艺术学院</t>
  </si>
  <si>
    <t>广西师范大学</t>
  </si>
  <si>
    <t>潍坊学院</t>
  </si>
  <si>
    <t>玉林师范学院</t>
  </si>
  <si>
    <t>广西师范学院</t>
  </si>
  <si>
    <t>廊坊师范学院</t>
  </si>
  <si>
    <t>贵州师范学院</t>
  </si>
  <si>
    <t>广西大学行健文理学院</t>
  </si>
  <si>
    <t>广西民族大学</t>
  </si>
  <si>
    <t>北京工业大学耿丹学院</t>
  </si>
  <si>
    <t>西北民族大学</t>
  </si>
  <si>
    <t>广西师范大学</t>
  </si>
  <si>
    <t>玉林师范学院</t>
  </si>
  <si>
    <t>邵阳学院</t>
  </si>
  <si>
    <t>遵义师范学院</t>
  </si>
  <si>
    <t>河池学院</t>
  </si>
  <si>
    <t>中南林业科技大学</t>
  </si>
  <si>
    <t>贺州学院</t>
  </si>
  <si>
    <t>钦州学院</t>
  </si>
  <si>
    <t>韩山师范学院</t>
  </si>
  <si>
    <t>玉林师范学院</t>
  </si>
  <si>
    <t>否</t>
  </si>
  <si>
    <t>是</t>
  </si>
  <si>
    <t>是</t>
  </si>
  <si>
    <t>暂未取得</t>
  </si>
  <si>
    <t>暂未取得</t>
  </si>
  <si>
    <t>中等职业学校</t>
  </si>
  <si>
    <t>中等职业学校</t>
  </si>
  <si>
    <t>是否
应届</t>
  </si>
  <si>
    <t>是否
师范类</t>
  </si>
  <si>
    <t>教师资
格种类</t>
  </si>
  <si>
    <t>黎家欢</t>
  </si>
  <si>
    <t>玉林师范学院</t>
  </si>
  <si>
    <t>数学与应用数学</t>
  </si>
  <si>
    <t>本科学士</t>
  </si>
  <si>
    <t>是</t>
  </si>
  <si>
    <t>2017年玉州区特岗教师拟录人员名单</t>
  </si>
  <si>
    <t>李敏燕</t>
  </si>
  <si>
    <t>钦州学院</t>
  </si>
  <si>
    <t>否</t>
  </si>
  <si>
    <t>是</t>
  </si>
  <si>
    <t>播音与主持艺术
空中乘务方"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</si>
</sst>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2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sz val="2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421875" style="2" customWidth="1"/>
    <col min="2" max="2" width="6.57421875" style="2" customWidth="1"/>
    <col min="3" max="3" width="12.8515625" style="2" customWidth="1"/>
    <col min="4" max="4" width="17.421875" style="2" customWidth="1"/>
    <col min="5" max="5" width="11.57421875" style="2" customWidth="1"/>
    <col min="6" max="6" width="8.8515625" style="2" customWidth="1"/>
    <col min="7" max="7" width="6.57421875" style="2" customWidth="1"/>
    <col min="8" max="8" width="6.140625" style="2" customWidth="1"/>
    <col min="9" max="9" width="9.28125" style="2" customWidth="1"/>
    <col min="10" max="10" width="6.00390625" style="2" customWidth="1"/>
    <col min="11" max="16384" width="9.00390625" style="1" customWidth="1"/>
  </cols>
  <sheetData>
    <row r="1" spans="1:10" ht="36.75" customHeight="1">
      <c r="A1" s="7" t="s">
        <v>114</v>
      </c>
      <c r="B1" s="7"/>
      <c r="C1" s="7"/>
      <c r="D1" s="7"/>
      <c r="E1" s="7"/>
      <c r="F1" s="7"/>
      <c r="G1" s="7"/>
      <c r="H1" s="7"/>
      <c r="I1" s="7"/>
      <c r="J1" s="7"/>
    </row>
    <row r="2" spans="1:10" ht="30" customHeight="1">
      <c r="A2" s="3" t="s">
        <v>4</v>
      </c>
      <c r="B2" s="3" t="s">
        <v>0</v>
      </c>
      <c r="C2" s="3" t="s">
        <v>6</v>
      </c>
      <c r="D2" s="3" t="s">
        <v>1</v>
      </c>
      <c r="E2" s="3" t="s">
        <v>2</v>
      </c>
      <c r="F2" s="3" t="s">
        <v>3</v>
      </c>
      <c r="G2" s="4" t="s">
        <v>106</v>
      </c>
      <c r="H2" s="4" t="s">
        <v>107</v>
      </c>
      <c r="I2" s="4" t="s">
        <v>108</v>
      </c>
      <c r="J2" s="5" t="s">
        <v>5</v>
      </c>
    </row>
    <row r="3" spans="1:10" ht="30" customHeight="1">
      <c r="A3" s="3">
        <v>1</v>
      </c>
      <c r="B3" s="3" t="str">
        <f>"姚敏丽"</f>
        <v>姚敏丽</v>
      </c>
      <c r="C3" s="3" t="s">
        <v>7</v>
      </c>
      <c r="D3" s="3" t="s">
        <v>26</v>
      </c>
      <c r="E3" s="3" t="str">
        <f>"综合文科教育"</f>
        <v>综合文科教育</v>
      </c>
      <c r="F3" s="3" t="str">
        <f>"专科无学位"</f>
        <v>专科无学位</v>
      </c>
      <c r="G3" s="3" t="s">
        <v>99</v>
      </c>
      <c r="H3" s="3" t="str">
        <f>"是"</f>
        <v>是</v>
      </c>
      <c r="I3" s="3" t="str">
        <f>"小学"</f>
        <v>小学</v>
      </c>
      <c r="J3" s="5"/>
    </row>
    <row r="4" spans="1:10" ht="30" customHeight="1">
      <c r="A4" s="3">
        <v>2</v>
      </c>
      <c r="B4" s="3" t="str">
        <f>"贺玉梅"</f>
        <v>贺玉梅</v>
      </c>
      <c r="C4" s="3" t="s">
        <v>7</v>
      </c>
      <c r="D4" s="3" t="s">
        <v>27</v>
      </c>
      <c r="E4" s="3" t="str">
        <f>"汉语"</f>
        <v>汉语</v>
      </c>
      <c r="F4" s="3" t="str">
        <f>"专科无学位"</f>
        <v>专科无学位</v>
      </c>
      <c r="G4" s="3" t="s">
        <v>99</v>
      </c>
      <c r="H4" s="3" t="str">
        <f>"是"</f>
        <v>是</v>
      </c>
      <c r="I4" s="3" t="str">
        <f>"小学"</f>
        <v>小学</v>
      </c>
      <c r="J4" s="5"/>
    </row>
    <row r="5" spans="1:10" ht="30" customHeight="1">
      <c r="A5" s="3">
        <v>3</v>
      </c>
      <c r="B5" s="3" t="str">
        <f>"黄子兰"</f>
        <v>黄子兰</v>
      </c>
      <c r="C5" s="3" t="s">
        <v>7</v>
      </c>
      <c r="D5" s="3" t="s">
        <v>28</v>
      </c>
      <c r="E5" s="3" t="str">
        <f>"语文教育"</f>
        <v>语文教育</v>
      </c>
      <c r="F5" s="3" t="str">
        <f>"专科无学位"</f>
        <v>专科无学位</v>
      </c>
      <c r="G5" s="3" t="s">
        <v>99</v>
      </c>
      <c r="H5" s="3" t="str">
        <f>"是"</f>
        <v>是</v>
      </c>
      <c r="I5" s="3" t="str">
        <f>"小学"</f>
        <v>小学</v>
      </c>
      <c r="J5" s="5"/>
    </row>
    <row r="6" spans="1:10" ht="30" customHeight="1">
      <c r="A6" s="3">
        <v>4</v>
      </c>
      <c r="B6" s="3" t="str">
        <f>"张力尹"</f>
        <v>张力尹</v>
      </c>
      <c r="C6" s="3" t="s">
        <v>7</v>
      </c>
      <c r="D6" s="3" t="s">
        <v>29</v>
      </c>
      <c r="E6" s="3" t="str">
        <f>"汉语"</f>
        <v>汉语</v>
      </c>
      <c r="F6" s="3" t="str">
        <f>"专科无学位"</f>
        <v>专科无学位</v>
      </c>
      <c r="G6" s="3" t="str">
        <f>"是"</f>
        <v>是</v>
      </c>
      <c r="H6" s="3" t="str">
        <f>"是"</f>
        <v>是</v>
      </c>
      <c r="I6" s="3" t="str">
        <f>"小学"</f>
        <v>小学</v>
      </c>
      <c r="J6" s="5"/>
    </row>
    <row r="7" spans="1:10" ht="30" customHeight="1">
      <c r="A7" s="3">
        <v>5</v>
      </c>
      <c r="B7" s="3" t="str">
        <f>"肖娇"</f>
        <v>肖娇</v>
      </c>
      <c r="C7" s="3" t="s">
        <v>7</v>
      </c>
      <c r="D7" s="3" t="s">
        <v>30</v>
      </c>
      <c r="E7" s="3" t="str">
        <f>"汉语国际教育"</f>
        <v>汉语国际教育</v>
      </c>
      <c r="F7" s="3" t="str">
        <f>"本科学士"</f>
        <v>本科学士</v>
      </c>
      <c r="G7" s="3" t="str">
        <f>"是"</f>
        <v>是</v>
      </c>
      <c r="H7" s="3" t="str">
        <f>"不是"</f>
        <v>不是</v>
      </c>
      <c r="I7" s="3" t="str">
        <f>"初级中学"</f>
        <v>初级中学</v>
      </c>
      <c r="J7" s="5"/>
    </row>
    <row r="8" spans="1:10" ht="30" customHeight="1">
      <c r="A8" s="3">
        <v>6</v>
      </c>
      <c r="B8" s="3" t="str">
        <f>"陈雪文"</f>
        <v>陈雪文</v>
      </c>
      <c r="C8" s="3" t="s">
        <v>7</v>
      </c>
      <c r="D8" s="3" t="s">
        <v>31</v>
      </c>
      <c r="E8" s="3" t="str">
        <f>"学前教育"</f>
        <v>学前教育</v>
      </c>
      <c r="F8" s="3" t="str">
        <f>"专科无学位"</f>
        <v>专科无学位</v>
      </c>
      <c r="G8" s="3" t="str">
        <f>"是"</f>
        <v>是</v>
      </c>
      <c r="H8" s="3" t="str">
        <f>"是"</f>
        <v>是</v>
      </c>
      <c r="I8" s="3" t="str">
        <f>"小学"</f>
        <v>小学</v>
      </c>
      <c r="J8" s="5"/>
    </row>
    <row r="9" spans="1:10" ht="24.75" customHeight="1">
      <c r="A9" s="3">
        <v>7</v>
      </c>
      <c r="B9" s="3" t="str">
        <f>"马守凤"</f>
        <v>马守凤</v>
      </c>
      <c r="C9" s="3" t="s">
        <v>7</v>
      </c>
      <c r="D9" s="3" t="s">
        <v>32</v>
      </c>
      <c r="E9" s="3" t="str">
        <f>"汉语"</f>
        <v>汉语</v>
      </c>
      <c r="F9" s="3" t="str">
        <f>"专科无学位"</f>
        <v>专科无学位</v>
      </c>
      <c r="G9" s="3" t="s">
        <v>99</v>
      </c>
      <c r="H9" s="3" t="str">
        <f>"是"</f>
        <v>是</v>
      </c>
      <c r="I9" s="3" t="str">
        <f>"小学"</f>
        <v>小学</v>
      </c>
      <c r="J9" s="5"/>
    </row>
    <row r="10" spans="1:10" ht="24.75" customHeight="1">
      <c r="A10" s="3">
        <v>8</v>
      </c>
      <c r="B10" s="3" t="str">
        <f>"黄珍"</f>
        <v>黄珍</v>
      </c>
      <c r="C10" s="3" t="s">
        <v>7</v>
      </c>
      <c r="D10" s="3" t="s">
        <v>33</v>
      </c>
      <c r="E10" s="3" t="str">
        <f>"语文教育"</f>
        <v>语文教育</v>
      </c>
      <c r="F10" s="3" t="str">
        <f>"专科无学位"</f>
        <v>专科无学位</v>
      </c>
      <c r="G10" s="3" t="s">
        <v>99</v>
      </c>
      <c r="H10" s="3" t="str">
        <f>"是"</f>
        <v>是</v>
      </c>
      <c r="I10" s="3" t="str">
        <f>"小学"</f>
        <v>小学</v>
      </c>
      <c r="J10" s="5"/>
    </row>
    <row r="11" spans="1:10" ht="30" customHeight="1">
      <c r="A11" s="3">
        <v>9</v>
      </c>
      <c r="B11" s="3" t="str">
        <f>"周霆"</f>
        <v>周霆</v>
      </c>
      <c r="C11" s="3" t="s">
        <v>7</v>
      </c>
      <c r="D11" s="3" t="s">
        <v>34</v>
      </c>
      <c r="E11" s="3" t="str">
        <f>"语文教育"</f>
        <v>语文教育</v>
      </c>
      <c r="F11" s="3" t="str">
        <f>"专科无学位"</f>
        <v>专科无学位</v>
      </c>
      <c r="G11" s="3" t="s">
        <v>99</v>
      </c>
      <c r="H11" s="3" t="str">
        <f>"是"</f>
        <v>是</v>
      </c>
      <c r="I11" s="3" t="str">
        <f>"初级中学"</f>
        <v>初级中学</v>
      </c>
      <c r="J11" s="5"/>
    </row>
    <row r="12" spans="1:10" ht="30" customHeight="1">
      <c r="A12" s="3">
        <v>10</v>
      </c>
      <c r="B12" s="3" t="str">
        <f>"何群"</f>
        <v>何群</v>
      </c>
      <c r="C12" s="3" t="s">
        <v>7</v>
      </c>
      <c r="D12" s="3" t="s">
        <v>27</v>
      </c>
      <c r="E12" s="3" t="str">
        <f>"汉语"</f>
        <v>汉语</v>
      </c>
      <c r="F12" s="3" t="str">
        <f>"专科无学位"</f>
        <v>专科无学位</v>
      </c>
      <c r="G12" s="3" t="s">
        <v>99</v>
      </c>
      <c r="H12" s="3" t="str">
        <f>"是"</f>
        <v>是</v>
      </c>
      <c r="I12" s="3" t="str">
        <f>"小学"</f>
        <v>小学</v>
      </c>
      <c r="J12" s="5"/>
    </row>
    <row r="13" spans="1:10" ht="30" customHeight="1">
      <c r="A13" s="3">
        <v>11</v>
      </c>
      <c r="B13" s="3" t="str">
        <f>"牟冬梅"</f>
        <v>牟冬梅</v>
      </c>
      <c r="C13" s="3" t="s">
        <v>7</v>
      </c>
      <c r="D13" s="3" t="s">
        <v>35</v>
      </c>
      <c r="E13" s="3" t="str">
        <f>"小学教育"</f>
        <v>小学教育</v>
      </c>
      <c r="F13" s="3" t="str">
        <f>"本科学士"</f>
        <v>本科学士</v>
      </c>
      <c r="G13" s="3" t="s">
        <v>99</v>
      </c>
      <c r="H13" s="3" t="str">
        <f>"是"</f>
        <v>是</v>
      </c>
      <c r="I13" s="3" t="str">
        <f>"小学"</f>
        <v>小学</v>
      </c>
      <c r="J13" s="5"/>
    </row>
    <row r="14" spans="1:10" ht="30" customHeight="1">
      <c r="A14" s="3">
        <v>12</v>
      </c>
      <c r="B14" s="3" t="str">
        <f>"庞亦爽"</f>
        <v>庞亦爽</v>
      </c>
      <c r="C14" s="3" t="s">
        <v>7</v>
      </c>
      <c r="D14" s="3" t="s">
        <v>36</v>
      </c>
      <c r="E14" s="3" t="str">
        <f>"旅游管理"</f>
        <v>旅游管理</v>
      </c>
      <c r="F14" s="3" t="str">
        <f>"本科学士"</f>
        <v>本科学士</v>
      </c>
      <c r="G14" s="3" t="s">
        <v>100</v>
      </c>
      <c r="H14" s="3" t="str">
        <f>"不是"</f>
        <v>不是</v>
      </c>
      <c r="I14" s="3" t="str">
        <f>"小学"</f>
        <v>小学</v>
      </c>
      <c r="J14" s="5"/>
    </row>
    <row r="15" spans="1:10" ht="30" customHeight="1">
      <c r="A15" s="3">
        <v>13</v>
      </c>
      <c r="B15" s="3" t="str">
        <f>"余欣珊"</f>
        <v>余欣珊</v>
      </c>
      <c r="C15" s="3" t="s">
        <v>7</v>
      </c>
      <c r="D15" s="3" t="s">
        <v>37</v>
      </c>
      <c r="E15" s="3" t="str">
        <f>"汉语言文学"</f>
        <v>汉语言文学</v>
      </c>
      <c r="F15" s="3" t="str">
        <f>"本科学士"</f>
        <v>本科学士</v>
      </c>
      <c r="G15" s="3" t="s">
        <v>99</v>
      </c>
      <c r="H15" s="3" t="str">
        <f>"不是"</f>
        <v>不是</v>
      </c>
      <c r="I15" s="3" t="str">
        <f>"高级中学"</f>
        <v>高级中学</v>
      </c>
      <c r="J15" s="5"/>
    </row>
    <row r="16" spans="1:10" ht="30" customHeight="1">
      <c r="A16" s="3">
        <v>14</v>
      </c>
      <c r="B16" s="3" t="str">
        <f>"党子淇"</f>
        <v>党子淇</v>
      </c>
      <c r="C16" s="3" t="s">
        <v>7</v>
      </c>
      <c r="D16" s="3" t="s">
        <v>38</v>
      </c>
      <c r="E16" s="3" t="str">
        <f>"语文教育"</f>
        <v>语文教育</v>
      </c>
      <c r="F16" s="3" t="str">
        <f>"专科无学位"</f>
        <v>专科无学位</v>
      </c>
      <c r="G16" s="3" t="s">
        <v>99</v>
      </c>
      <c r="H16" s="3" t="str">
        <f aca="true" t="shared" si="0" ref="H16:H22">"是"</f>
        <v>是</v>
      </c>
      <c r="I16" s="3" t="str">
        <f>"初级中学"</f>
        <v>初级中学</v>
      </c>
      <c r="J16" s="5"/>
    </row>
    <row r="17" spans="1:10" ht="30" customHeight="1">
      <c r="A17" s="3">
        <v>15</v>
      </c>
      <c r="B17" s="3" t="str">
        <f>"朱文芳"</f>
        <v>朱文芳</v>
      </c>
      <c r="C17" s="3" t="s">
        <v>7</v>
      </c>
      <c r="D17" s="3" t="s">
        <v>39</v>
      </c>
      <c r="E17" s="3" t="str">
        <f>"汉语言文学"</f>
        <v>汉语言文学</v>
      </c>
      <c r="F17" s="3" t="str">
        <f>"本科学士"</f>
        <v>本科学士</v>
      </c>
      <c r="G17" s="3" t="s">
        <v>99</v>
      </c>
      <c r="H17" s="3" t="str">
        <f t="shared" si="0"/>
        <v>是</v>
      </c>
      <c r="I17" s="3" t="str">
        <f>"高级中学"</f>
        <v>高级中学</v>
      </c>
      <c r="J17" s="5"/>
    </row>
    <row r="18" spans="1:10" ht="30" customHeight="1">
      <c r="A18" s="3">
        <v>16</v>
      </c>
      <c r="B18" s="3" t="str">
        <f>"杜华丽"</f>
        <v>杜华丽</v>
      </c>
      <c r="C18" s="3" t="s">
        <v>7</v>
      </c>
      <c r="D18" s="3" t="s">
        <v>39</v>
      </c>
      <c r="E18" s="3" t="str">
        <f>"汉语言文学专业"</f>
        <v>汉语言文学专业</v>
      </c>
      <c r="F18" s="3" t="str">
        <f>"本科学士"</f>
        <v>本科学士</v>
      </c>
      <c r="G18" s="3" t="s">
        <v>99</v>
      </c>
      <c r="H18" s="3" t="str">
        <f t="shared" si="0"/>
        <v>是</v>
      </c>
      <c r="I18" s="3" t="str">
        <f>"高级中学"</f>
        <v>高级中学</v>
      </c>
      <c r="J18" s="5"/>
    </row>
    <row r="19" spans="1:10" ht="30" customHeight="1">
      <c r="A19" s="3">
        <v>17</v>
      </c>
      <c r="B19" s="3" t="str">
        <f>"马朝妍"</f>
        <v>马朝妍</v>
      </c>
      <c r="C19" s="3" t="s">
        <v>7</v>
      </c>
      <c r="D19" s="3" t="s">
        <v>40</v>
      </c>
      <c r="E19" s="3" t="str">
        <f>"汉语"</f>
        <v>汉语</v>
      </c>
      <c r="F19" s="3" t="str">
        <f>"专科无学位"</f>
        <v>专科无学位</v>
      </c>
      <c r="G19" s="3" t="s">
        <v>99</v>
      </c>
      <c r="H19" s="3" t="str">
        <f t="shared" si="0"/>
        <v>是</v>
      </c>
      <c r="I19" s="3" t="str">
        <f>"初级中学"</f>
        <v>初级中学</v>
      </c>
      <c r="J19" s="5"/>
    </row>
    <row r="20" spans="1:10" ht="30" customHeight="1">
      <c r="A20" s="3">
        <v>18</v>
      </c>
      <c r="B20" s="3" t="str">
        <f>"范明艳"</f>
        <v>范明艳</v>
      </c>
      <c r="C20" s="3" t="s">
        <v>7</v>
      </c>
      <c r="D20" s="3" t="s">
        <v>41</v>
      </c>
      <c r="E20" s="3" t="str">
        <f>"汉语言文学"</f>
        <v>汉语言文学</v>
      </c>
      <c r="F20" s="3" t="str">
        <f aca="true" t="shared" si="1" ref="F20:F27">"本科学士"</f>
        <v>本科学士</v>
      </c>
      <c r="G20" s="3" t="s">
        <v>99</v>
      </c>
      <c r="H20" s="3" t="str">
        <f t="shared" si="0"/>
        <v>是</v>
      </c>
      <c r="I20" s="3" t="str">
        <f>"高级中学"</f>
        <v>高级中学</v>
      </c>
      <c r="J20" s="5"/>
    </row>
    <row r="21" spans="1:10" ht="30" customHeight="1">
      <c r="A21" s="3">
        <v>19</v>
      </c>
      <c r="B21" s="3" t="str">
        <f>"王菊"</f>
        <v>王菊</v>
      </c>
      <c r="C21" s="3" t="s">
        <v>7</v>
      </c>
      <c r="D21" s="3" t="s">
        <v>35</v>
      </c>
      <c r="E21" s="3" t="str">
        <f>"小学教育"</f>
        <v>小学教育</v>
      </c>
      <c r="F21" s="3" t="str">
        <f t="shared" si="1"/>
        <v>本科学士</v>
      </c>
      <c r="G21" s="3" t="s">
        <v>100</v>
      </c>
      <c r="H21" s="3" t="str">
        <f t="shared" si="0"/>
        <v>是</v>
      </c>
      <c r="I21" s="3" t="str">
        <f>"小学"</f>
        <v>小学</v>
      </c>
      <c r="J21" s="5"/>
    </row>
    <row r="22" spans="1:10" ht="30" customHeight="1">
      <c r="A22" s="3">
        <v>20</v>
      </c>
      <c r="B22" s="3" t="str">
        <f>"刘振文"</f>
        <v>刘振文</v>
      </c>
      <c r="C22" s="3" t="s">
        <v>7</v>
      </c>
      <c r="D22" s="3" t="s">
        <v>31</v>
      </c>
      <c r="E22" s="3" t="str">
        <f>"小学教育"</f>
        <v>小学教育</v>
      </c>
      <c r="F22" s="3" t="str">
        <f t="shared" si="1"/>
        <v>本科学士</v>
      </c>
      <c r="G22" s="3" t="str">
        <f>"是"</f>
        <v>是</v>
      </c>
      <c r="H22" s="3" t="str">
        <f t="shared" si="0"/>
        <v>是</v>
      </c>
      <c r="I22" s="3" t="str">
        <f>"小学"</f>
        <v>小学</v>
      </c>
      <c r="J22" s="5"/>
    </row>
    <row r="23" spans="1:10" ht="30" customHeight="1">
      <c r="A23" s="3">
        <v>21</v>
      </c>
      <c r="B23" s="3" t="str">
        <f>"杨焕彤"</f>
        <v>杨焕彤</v>
      </c>
      <c r="C23" s="3" t="s">
        <v>7</v>
      </c>
      <c r="D23" s="3" t="s">
        <v>42</v>
      </c>
      <c r="E23" s="6" t="s">
        <v>119</v>
      </c>
      <c r="F23" s="3" t="str">
        <f t="shared" si="1"/>
        <v>本科学士</v>
      </c>
      <c r="G23" s="3" t="str">
        <f>"是"</f>
        <v>是</v>
      </c>
      <c r="H23" s="3" t="str">
        <f>"不是"</f>
        <v>不是</v>
      </c>
      <c r="I23" s="3" t="str">
        <f>"小学"</f>
        <v>小学</v>
      </c>
      <c r="J23" s="5"/>
    </row>
    <row r="24" spans="1:10" ht="30" customHeight="1">
      <c r="A24" s="3">
        <v>22</v>
      </c>
      <c r="B24" s="3" t="str">
        <f>"梁朝东"</f>
        <v>梁朝东</v>
      </c>
      <c r="C24" s="3" t="s">
        <v>7</v>
      </c>
      <c r="D24" s="3" t="s">
        <v>43</v>
      </c>
      <c r="E24" s="3" t="str">
        <f>"法学"</f>
        <v>法学</v>
      </c>
      <c r="F24" s="3" t="str">
        <f t="shared" si="1"/>
        <v>本科学士</v>
      </c>
      <c r="G24" s="3" t="str">
        <f>"是"</f>
        <v>是</v>
      </c>
      <c r="H24" s="3" t="str">
        <f>"不是"</f>
        <v>不是</v>
      </c>
      <c r="I24" s="3" t="s">
        <v>102</v>
      </c>
      <c r="J24" s="5"/>
    </row>
    <row r="25" spans="1:10" ht="30" customHeight="1">
      <c r="A25" s="3">
        <v>23</v>
      </c>
      <c r="B25" s="3" t="str">
        <f>"甘芝婵"</f>
        <v>甘芝婵</v>
      </c>
      <c r="C25" s="3" t="s">
        <v>7</v>
      </c>
      <c r="D25" s="3" t="s">
        <v>35</v>
      </c>
      <c r="E25" s="3" t="str">
        <f>"市场营销"</f>
        <v>市场营销</v>
      </c>
      <c r="F25" s="3" t="str">
        <f t="shared" si="1"/>
        <v>本科学士</v>
      </c>
      <c r="G25" s="3" t="s">
        <v>99</v>
      </c>
      <c r="H25" s="3" t="str">
        <f>"不是"</f>
        <v>不是</v>
      </c>
      <c r="I25" s="3" t="str">
        <f>"小学"</f>
        <v>小学</v>
      </c>
      <c r="J25" s="5"/>
    </row>
    <row r="26" spans="1:10" ht="30" customHeight="1">
      <c r="A26" s="3">
        <v>24</v>
      </c>
      <c r="B26" s="3" t="str">
        <f>"李冰玲"</f>
        <v>李冰玲</v>
      </c>
      <c r="C26" s="3" t="s">
        <v>7</v>
      </c>
      <c r="D26" s="3" t="s">
        <v>44</v>
      </c>
      <c r="E26" s="3" t="str">
        <f>"汉语言文学"</f>
        <v>汉语言文学</v>
      </c>
      <c r="F26" s="3" t="str">
        <f t="shared" si="1"/>
        <v>本科学士</v>
      </c>
      <c r="G26" s="3" t="str">
        <f>"是"</f>
        <v>是</v>
      </c>
      <c r="H26" s="3" t="str">
        <f>"不是"</f>
        <v>不是</v>
      </c>
      <c r="I26" s="3" t="str">
        <f>"高级中学"</f>
        <v>高级中学</v>
      </c>
      <c r="J26" s="5"/>
    </row>
    <row r="27" spans="1:10" ht="30" customHeight="1">
      <c r="A27" s="3">
        <v>25</v>
      </c>
      <c r="B27" s="3" t="str">
        <f>"文雯"</f>
        <v>文雯</v>
      </c>
      <c r="C27" s="3" t="s">
        <v>7</v>
      </c>
      <c r="D27" s="3" t="s">
        <v>31</v>
      </c>
      <c r="E27" s="3" t="str">
        <f>"日语"</f>
        <v>日语</v>
      </c>
      <c r="F27" s="3" t="str">
        <f t="shared" si="1"/>
        <v>本科学士</v>
      </c>
      <c r="G27" s="3" t="s">
        <v>99</v>
      </c>
      <c r="H27" s="3" t="str">
        <f>"不是"</f>
        <v>不是</v>
      </c>
      <c r="I27" s="3" t="s">
        <v>102</v>
      </c>
      <c r="J27" s="5"/>
    </row>
    <row r="28" spans="1:10" ht="30" customHeight="1">
      <c r="A28" s="3">
        <v>26</v>
      </c>
      <c r="B28" s="3" t="str">
        <f>"卢金丽"</f>
        <v>卢金丽</v>
      </c>
      <c r="C28" s="3" t="s">
        <v>7</v>
      </c>
      <c r="D28" s="3" t="s">
        <v>33</v>
      </c>
      <c r="E28" s="3" t="str">
        <f>"综合文科教育"</f>
        <v>综合文科教育</v>
      </c>
      <c r="F28" s="3" t="str">
        <f>"专科无学位"</f>
        <v>专科无学位</v>
      </c>
      <c r="G28" s="3" t="str">
        <f>"是"</f>
        <v>是</v>
      </c>
      <c r="H28" s="3" t="str">
        <f aca="true" t="shared" si="2" ref="H28:H40">"是"</f>
        <v>是</v>
      </c>
      <c r="I28" s="3" t="str">
        <f>"小学"</f>
        <v>小学</v>
      </c>
      <c r="J28" s="5"/>
    </row>
    <row r="29" spans="1:10" ht="30" customHeight="1">
      <c r="A29" s="3">
        <v>27</v>
      </c>
      <c r="B29" s="3" t="str">
        <f>"吴婕琳"</f>
        <v>吴婕琳</v>
      </c>
      <c r="C29" s="3" t="s">
        <v>7</v>
      </c>
      <c r="D29" s="3" t="s">
        <v>35</v>
      </c>
      <c r="E29" s="3" t="str">
        <f>"汉语言文学"</f>
        <v>汉语言文学</v>
      </c>
      <c r="F29" s="3" t="str">
        <f>"本科学士"</f>
        <v>本科学士</v>
      </c>
      <c r="G29" s="3" t="s">
        <v>99</v>
      </c>
      <c r="H29" s="3" t="str">
        <f t="shared" si="2"/>
        <v>是</v>
      </c>
      <c r="I29" s="3" t="str">
        <f>"高级中学"</f>
        <v>高级中学</v>
      </c>
      <c r="J29" s="5"/>
    </row>
    <row r="30" spans="1:10" ht="30" customHeight="1">
      <c r="A30" s="3">
        <v>28</v>
      </c>
      <c r="B30" s="3" t="str">
        <f>"杨婉莹"</f>
        <v>杨婉莹</v>
      </c>
      <c r="C30" s="3" t="s">
        <v>7</v>
      </c>
      <c r="D30" s="3" t="s">
        <v>33</v>
      </c>
      <c r="E30" s="3" t="str">
        <f>"语文教育"</f>
        <v>语文教育</v>
      </c>
      <c r="F30" s="3" t="str">
        <f>"专科无学位"</f>
        <v>专科无学位</v>
      </c>
      <c r="G30" s="3" t="s">
        <v>99</v>
      </c>
      <c r="H30" s="3" t="str">
        <f t="shared" si="2"/>
        <v>是</v>
      </c>
      <c r="I30" s="3" t="str">
        <f>"小学"</f>
        <v>小学</v>
      </c>
      <c r="J30" s="5"/>
    </row>
    <row r="31" spans="1:10" ht="30" customHeight="1">
      <c r="A31" s="3">
        <v>29</v>
      </c>
      <c r="B31" s="3" t="str">
        <f>"李明智"</f>
        <v>李明智</v>
      </c>
      <c r="C31" s="3" t="s">
        <v>7</v>
      </c>
      <c r="D31" s="3" t="s">
        <v>45</v>
      </c>
      <c r="E31" s="3" t="str">
        <f>"汉语言文学"</f>
        <v>汉语言文学</v>
      </c>
      <c r="F31" s="3" t="str">
        <f>"本科学士"</f>
        <v>本科学士</v>
      </c>
      <c r="G31" s="3" t="str">
        <f>"是"</f>
        <v>是</v>
      </c>
      <c r="H31" s="3" t="str">
        <f t="shared" si="2"/>
        <v>是</v>
      </c>
      <c r="I31" s="3" t="str">
        <f>"初级中学"</f>
        <v>初级中学</v>
      </c>
      <c r="J31" s="5"/>
    </row>
    <row r="32" spans="1:10" ht="30" customHeight="1">
      <c r="A32" s="3">
        <v>30</v>
      </c>
      <c r="B32" s="3" t="str">
        <f>"卓美琪"</f>
        <v>卓美琪</v>
      </c>
      <c r="C32" s="3" t="s">
        <v>8</v>
      </c>
      <c r="D32" s="3" t="s">
        <v>46</v>
      </c>
      <c r="E32" s="3" t="str">
        <f>"数学教育"</f>
        <v>数学教育</v>
      </c>
      <c r="F32" s="3" t="str">
        <f>"专科无学位"</f>
        <v>专科无学位</v>
      </c>
      <c r="G32" s="3" t="s">
        <v>99</v>
      </c>
      <c r="H32" s="3" t="str">
        <f t="shared" si="2"/>
        <v>是</v>
      </c>
      <c r="I32" s="3" t="str">
        <f>"初级中学"</f>
        <v>初级中学</v>
      </c>
      <c r="J32" s="5"/>
    </row>
    <row r="33" spans="1:10" ht="30" customHeight="1">
      <c r="A33" s="3">
        <v>31</v>
      </c>
      <c r="B33" s="3" t="str">
        <f>"刘冯丽"</f>
        <v>刘冯丽</v>
      </c>
      <c r="C33" s="3" t="s">
        <v>8</v>
      </c>
      <c r="D33" s="3" t="s">
        <v>47</v>
      </c>
      <c r="E33" s="3" t="str">
        <f>"数学与应用数学"</f>
        <v>数学与应用数学</v>
      </c>
      <c r="F33" s="3" t="str">
        <f>"本科学士"</f>
        <v>本科学士</v>
      </c>
      <c r="G33" s="3" t="s">
        <v>100</v>
      </c>
      <c r="H33" s="3" t="str">
        <f t="shared" si="2"/>
        <v>是</v>
      </c>
      <c r="I33" s="3" t="s">
        <v>102</v>
      </c>
      <c r="J33" s="5"/>
    </row>
    <row r="34" spans="1:10" ht="30" customHeight="1">
      <c r="A34" s="3">
        <v>32</v>
      </c>
      <c r="B34" s="3" t="str">
        <f>"陈超群"</f>
        <v>陈超群</v>
      </c>
      <c r="C34" s="3" t="s">
        <v>8</v>
      </c>
      <c r="D34" s="3" t="s">
        <v>39</v>
      </c>
      <c r="E34" s="3" t="str">
        <f>"数学与应用数学"</f>
        <v>数学与应用数学</v>
      </c>
      <c r="F34" s="3" t="str">
        <f>"本科学士"</f>
        <v>本科学士</v>
      </c>
      <c r="G34" s="3" t="s">
        <v>99</v>
      </c>
      <c r="H34" s="3" t="str">
        <f t="shared" si="2"/>
        <v>是</v>
      </c>
      <c r="I34" s="3" t="str">
        <f>"小学"</f>
        <v>小学</v>
      </c>
      <c r="J34" s="5"/>
    </row>
    <row r="35" spans="1:10" ht="30" customHeight="1">
      <c r="A35" s="3">
        <v>33</v>
      </c>
      <c r="B35" s="3" t="str">
        <f>"吴季伶"</f>
        <v>吴季伶</v>
      </c>
      <c r="C35" s="3" t="s">
        <v>8</v>
      </c>
      <c r="D35" s="3" t="s">
        <v>48</v>
      </c>
      <c r="E35" s="3" t="str">
        <f>"数学与应用数学"</f>
        <v>数学与应用数学</v>
      </c>
      <c r="F35" s="3" t="str">
        <f>"本科学士"</f>
        <v>本科学士</v>
      </c>
      <c r="G35" s="3" t="s">
        <v>99</v>
      </c>
      <c r="H35" s="3" t="str">
        <f t="shared" si="2"/>
        <v>是</v>
      </c>
      <c r="I35" s="3" t="str">
        <f>"高级中学"</f>
        <v>高级中学</v>
      </c>
      <c r="J35" s="5"/>
    </row>
    <row r="36" spans="1:10" ht="30" customHeight="1">
      <c r="A36" s="3">
        <v>34</v>
      </c>
      <c r="B36" s="3" t="str">
        <f>"庞彩莲"</f>
        <v>庞彩莲</v>
      </c>
      <c r="C36" s="3" t="s">
        <v>8</v>
      </c>
      <c r="D36" s="3" t="s">
        <v>49</v>
      </c>
      <c r="E36" s="3" t="str">
        <f>"数学教育"</f>
        <v>数学教育</v>
      </c>
      <c r="F36" s="3" t="str">
        <f>"专科无学位"</f>
        <v>专科无学位</v>
      </c>
      <c r="G36" s="3" t="s">
        <v>99</v>
      </c>
      <c r="H36" s="3" t="str">
        <f t="shared" si="2"/>
        <v>是</v>
      </c>
      <c r="I36" s="3" t="str">
        <f>"小学"</f>
        <v>小学</v>
      </c>
      <c r="J36" s="5"/>
    </row>
    <row r="37" spans="1:10" ht="30" customHeight="1">
      <c r="A37" s="3">
        <v>35</v>
      </c>
      <c r="B37" s="3" t="str">
        <f>"甘秀平"</f>
        <v>甘秀平</v>
      </c>
      <c r="C37" s="3" t="s">
        <v>8</v>
      </c>
      <c r="D37" s="3" t="s">
        <v>50</v>
      </c>
      <c r="E37" s="3" t="str">
        <f>"数学"</f>
        <v>数学</v>
      </c>
      <c r="F37" s="3" t="str">
        <f>"本科学士"</f>
        <v>本科学士</v>
      </c>
      <c r="G37" s="3" t="s">
        <v>100</v>
      </c>
      <c r="H37" s="3" t="str">
        <f t="shared" si="2"/>
        <v>是</v>
      </c>
      <c r="I37" s="3" t="str">
        <f>"高级中学"</f>
        <v>高级中学</v>
      </c>
      <c r="J37" s="5"/>
    </row>
    <row r="38" spans="1:10" ht="30" customHeight="1">
      <c r="A38" s="3">
        <v>36</v>
      </c>
      <c r="B38" s="3" t="str">
        <f>"苏小燕"</f>
        <v>苏小燕</v>
      </c>
      <c r="C38" s="3" t="s">
        <v>8</v>
      </c>
      <c r="D38" s="3" t="s">
        <v>51</v>
      </c>
      <c r="E38" s="3" t="str">
        <f>"数学教育"</f>
        <v>数学教育</v>
      </c>
      <c r="F38" s="3" t="str">
        <f>"专科无学位"</f>
        <v>专科无学位</v>
      </c>
      <c r="G38" s="3" t="s">
        <v>99</v>
      </c>
      <c r="H38" s="3" t="str">
        <f t="shared" si="2"/>
        <v>是</v>
      </c>
      <c r="I38" s="3" t="str">
        <f>"初级中学"</f>
        <v>初级中学</v>
      </c>
      <c r="J38" s="5"/>
    </row>
    <row r="39" spans="1:10" ht="30" customHeight="1">
      <c r="A39" s="3">
        <v>37</v>
      </c>
      <c r="B39" s="3" t="str">
        <f>"黄欣"</f>
        <v>黄欣</v>
      </c>
      <c r="C39" s="3" t="s">
        <v>8</v>
      </c>
      <c r="D39" s="3" t="s">
        <v>52</v>
      </c>
      <c r="E39" s="3" t="str">
        <f>"数学教育"</f>
        <v>数学教育</v>
      </c>
      <c r="F39" s="3" t="str">
        <f>"专科无学位"</f>
        <v>专科无学位</v>
      </c>
      <c r="G39" s="3" t="s">
        <v>99</v>
      </c>
      <c r="H39" s="3" t="str">
        <f t="shared" si="2"/>
        <v>是</v>
      </c>
      <c r="I39" s="3" t="str">
        <f>"初级中学"</f>
        <v>初级中学</v>
      </c>
      <c r="J39" s="5"/>
    </row>
    <row r="40" spans="1:10" ht="30" customHeight="1">
      <c r="A40" s="3">
        <v>38</v>
      </c>
      <c r="B40" s="3" t="str">
        <f>"冯家宝"</f>
        <v>冯家宝</v>
      </c>
      <c r="C40" s="3" t="s">
        <v>8</v>
      </c>
      <c r="D40" s="3" t="s">
        <v>27</v>
      </c>
      <c r="E40" s="3" t="str">
        <f>"初等教育"</f>
        <v>初等教育</v>
      </c>
      <c r="F40" s="3" t="str">
        <f>"专科无学位"</f>
        <v>专科无学位</v>
      </c>
      <c r="G40" s="3" t="s">
        <v>99</v>
      </c>
      <c r="H40" s="3" t="str">
        <f t="shared" si="2"/>
        <v>是</v>
      </c>
      <c r="I40" s="3" t="str">
        <f>"小学"</f>
        <v>小学</v>
      </c>
      <c r="J40" s="5"/>
    </row>
    <row r="41" spans="1:10" ht="30" customHeight="1">
      <c r="A41" s="3">
        <v>39</v>
      </c>
      <c r="B41" s="3" t="str">
        <f>"欧梦迎"</f>
        <v>欧梦迎</v>
      </c>
      <c r="C41" s="3" t="s">
        <v>8</v>
      </c>
      <c r="D41" s="3" t="s">
        <v>53</v>
      </c>
      <c r="E41" s="3" t="str">
        <f>"工业工程"</f>
        <v>工业工程</v>
      </c>
      <c r="F41" s="3" t="str">
        <f>"本科学士"</f>
        <v>本科学士</v>
      </c>
      <c r="G41" s="3" t="s">
        <v>99</v>
      </c>
      <c r="H41" s="3" t="str">
        <f>"不是"</f>
        <v>不是</v>
      </c>
      <c r="I41" s="3" t="str">
        <f>"小学"</f>
        <v>小学</v>
      </c>
      <c r="J41" s="5"/>
    </row>
    <row r="42" spans="1:10" ht="30" customHeight="1">
      <c r="A42" s="3">
        <v>40</v>
      </c>
      <c r="B42" s="3" t="str">
        <f>"罗彩霞"</f>
        <v>罗彩霞</v>
      </c>
      <c r="C42" s="3" t="s">
        <v>8</v>
      </c>
      <c r="D42" s="3" t="s">
        <v>54</v>
      </c>
      <c r="E42" s="3" t="str">
        <f>"房地产开发与管理"</f>
        <v>房地产开发与管理</v>
      </c>
      <c r="F42" s="3" t="str">
        <f>"本科学士"</f>
        <v>本科学士</v>
      </c>
      <c r="G42" s="3" t="str">
        <f>"是"</f>
        <v>是</v>
      </c>
      <c r="H42" s="3" t="str">
        <f>"不是"</f>
        <v>不是</v>
      </c>
      <c r="I42" s="3" t="s">
        <v>102</v>
      </c>
      <c r="J42" s="5"/>
    </row>
    <row r="43" spans="1:10" ht="30" customHeight="1">
      <c r="A43" s="3">
        <v>41</v>
      </c>
      <c r="B43" s="3" t="str">
        <f>"谢锦华"</f>
        <v>谢锦华</v>
      </c>
      <c r="C43" s="3" t="s">
        <v>8</v>
      </c>
      <c r="D43" s="3" t="s">
        <v>27</v>
      </c>
      <c r="E43" s="3" t="str">
        <f>"人力资源管理"</f>
        <v>人力资源管理</v>
      </c>
      <c r="F43" s="3" t="str">
        <f>"专科无学位"</f>
        <v>专科无学位</v>
      </c>
      <c r="G43" s="3" t="s">
        <v>99</v>
      </c>
      <c r="H43" s="3" t="str">
        <f>"是"</f>
        <v>是</v>
      </c>
      <c r="I43" s="3" t="str">
        <f>"小学"</f>
        <v>小学</v>
      </c>
      <c r="J43" s="5"/>
    </row>
    <row r="44" spans="1:10" ht="30" customHeight="1">
      <c r="A44" s="3">
        <v>42</v>
      </c>
      <c r="B44" s="3" t="str">
        <f>"秦青平"</f>
        <v>秦青平</v>
      </c>
      <c r="C44" s="3" t="s">
        <v>8</v>
      </c>
      <c r="D44" s="3" t="s">
        <v>55</v>
      </c>
      <c r="E44" s="3" t="str">
        <f>"食品科学与工程"</f>
        <v>食品科学与工程</v>
      </c>
      <c r="F44" s="3" t="str">
        <f>"本科学士"</f>
        <v>本科学士</v>
      </c>
      <c r="G44" s="3" t="str">
        <f>"是"</f>
        <v>是</v>
      </c>
      <c r="H44" s="3" t="str">
        <f>"不是"</f>
        <v>不是</v>
      </c>
      <c r="I44" s="3" t="s">
        <v>102</v>
      </c>
      <c r="J44" s="5"/>
    </row>
    <row r="45" spans="1:10" ht="30" customHeight="1">
      <c r="A45" s="3">
        <v>43</v>
      </c>
      <c r="B45" s="3" t="str">
        <f>"罗静佳"</f>
        <v>罗静佳</v>
      </c>
      <c r="C45" s="3" t="s">
        <v>8</v>
      </c>
      <c r="D45" s="3" t="s">
        <v>56</v>
      </c>
      <c r="E45" s="3" t="str">
        <f>"教育管理"</f>
        <v>教育管理</v>
      </c>
      <c r="F45" s="3" t="str">
        <f>"本科学士"</f>
        <v>本科学士</v>
      </c>
      <c r="G45" s="3" t="s">
        <v>99</v>
      </c>
      <c r="H45" s="3" t="str">
        <f aca="true" t="shared" si="3" ref="H45:H56">"是"</f>
        <v>是</v>
      </c>
      <c r="I45" s="3" t="str">
        <f>"高级中学"</f>
        <v>高级中学</v>
      </c>
      <c r="J45" s="5"/>
    </row>
    <row r="46" spans="1:10" ht="30" customHeight="1">
      <c r="A46" s="3">
        <v>44</v>
      </c>
      <c r="B46" s="3" t="str">
        <f>"牟春晓"</f>
        <v>牟春晓</v>
      </c>
      <c r="C46" s="3" t="s">
        <v>8</v>
      </c>
      <c r="D46" s="3" t="s">
        <v>57</v>
      </c>
      <c r="E46" s="3" t="str">
        <f>"学前教育"</f>
        <v>学前教育</v>
      </c>
      <c r="F46" s="3" t="str">
        <f>"专科无学位"</f>
        <v>专科无学位</v>
      </c>
      <c r="G46" s="3" t="s">
        <v>99</v>
      </c>
      <c r="H46" s="3" t="str">
        <f t="shared" si="3"/>
        <v>是</v>
      </c>
      <c r="I46" s="3" t="str">
        <f>"小学"</f>
        <v>小学</v>
      </c>
      <c r="J46" s="5"/>
    </row>
    <row r="47" spans="1:10" ht="30" customHeight="1">
      <c r="A47" s="3">
        <v>45</v>
      </c>
      <c r="B47" s="3" t="str">
        <f>"苏战"</f>
        <v>苏战</v>
      </c>
      <c r="C47" s="3" t="s">
        <v>8</v>
      </c>
      <c r="D47" s="3" t="s">
        <v>34</v>
      </c>
      <c r="E47" s="3" t="str">
        <f>"数学教育"</f>
        <v>数学教育</v>
      </c>
      <c r="F47" s="3" t="str">
        <f>"专科无学位"</f>
        <v>专科无学位</v>
      </c>
      <c r="G47" s="3" t="s">
        <v>99</v>
      </c>
      <c r="H47" s="3" t="str">
        <f t="shared" si="3"/>
        <v>是</v>
      </c>
      <c r="I47" s="3" t="str">
        <f>"初级中学"</f>
        <v>初级中学</v>
      </c>
      <c r="J47" s="5"/>
    </row>
    <row r="48" spans="1:10" ht="30" customHeight="1">
      <c r="A48" s="3">
        <v>46</v>
      </c>
      <c r="B48" s="3" t="s">
        <v>109</v>
      </c>
      <c r="C48" s="3" t="s">
        <v>8</v>
      </c>
      <c r="D48" s="3" t="s">
        <v>110</v>
      </c>
      <c r="E48" s="3" t="s">
        <v>111</v>
      </c>
      <c r="F48" s="3" t="s">
        <v>112</v>
      </c>
      <c r="G48" s="3" t="s">
        <v>113</v>
      </c>
      <c r="H48" s="3" t="s">
        <v>100</v>
      </c>
      <c r="I48" s="3" t="s">
        <v>102</v>
      </c>
      <c r="J48" s="5"/>
    </row>
    <row r="49" spans="1:10" ht="30" customHeight="1">
      <c r="A49" s="3">
        <v>47</v>
      </c>
      <c r="B49" s="3" t="str">
        <f>"文媚"</f>
        <v>文媚</v>
      </c>
      <c r="C49" s="3" t="s">
        <v>8</v>
      </c>
      <c r="D49" s="3" t="s">
        <v>32</v>
      </c>
      <c r="E49" s="3" t="str">
        <f>"初等教育"</f>
        <v>初等教育</v>
      </c>
      <c r="F49" s="3" t="str">
        <f>"专科无学位"</f>
        <v>专科无学位</v>
      </c>
      <c r="G49" s="3" t="s">
        <v>99</v>
      </c>
      <c r="H49" s="3" t="str">
        <f t="shared" si="3"/>
        <v>是</v>
      </c>
      <c r="I49" s="3" t="str">
        <f>"小学"</f>
        <v>小学</v>
      </c>
      <c r="J49" s="5"/>
    </row>
    <row r="50" spans="1:10" ht="30" customHeight="1">
      <c r="A50" s="3">
        <v>48</v>
      </c>
      <c r="B50" s="3" t="str">
        <f>"张智林"</f>
        <v>张智林</v>
      </c>
      <c r="C50" s="3" t="s">
        <v>8</v>
      </c>
      <c r="D50" s="3" t="s">
        <v>58</v>
      </c>
      <c r="E50" s="3" t="str">
        <f>"综合理科教育"</f>
        <v>综合理科教育</v>
      </c>
      <c r="F50" s="3" t="str">
        <f>"专科无学位"</f>
        <v>专科无学位</v>
      </c>
      <c r="G50" s="3" t="s">
        <v>99</v>
      </c>
      <c r="H50" s="3" t="str">
        <f t="shared" si="3"/>
        <v>是</v>
      </c>
      <c r="I50" s="3" t="str">
        <f>"小学"</f>
        <v>小学</v>
      </c>
      <c r="J50" s="5"/>
    </row>
    <row r="51" spans="1:10" ht="30" customHeight="1">
      <c r="A51" s="3">
        <v>49</v>
      </c>
      <c r="B51" s="3" t="str">
        <f>"陈旭芳"</f>
        <v>陈旭芳</v>
      </c>
      <c r="C51" s="3" t="s">
        <v>8</v>
      </c>
      <c r="D51" s="3" t="s">
        <v>59</v>
      </c>
      <c r="E51" s="3" t="str">
        <f>"综合理科教育"</f>
        <v>综合理科教育</v>
      </c>
      <c r="F51" s="3" t="str">
        <f>"专科无学位"</f>
        <v>专科无学位</v>
      </c>
      <c r="G51" s="3" t="s">
        <v>99</v>
      </c>
      <c r="H51" s="3" t="str">
        <f t="shared" si="3"/>
        <v>是</v>
      </c>
      <c r="I51" s="3" t="str">
        <f>"小学"</f>
        <v>小学</v>
      </c>
      <c r="J51" s="5"/>
    </row>
    <row r="52" spans="1:10" ht="30" customHeight="1">
      <c r="A52" s="3">
        <v>50</v>
      </c>
      <c r="B52" s="3" t="str">
        <f>"黄启蓉"</f>
        <v>黄启蓉</v>
      </c>
      <c r="C52" s="3" t="s">
        <v>8</v>
      </c>
      <c r="D52" s="3" t="s">
        <v>60</v>
      </c>
      <c r="E52" s="3" t="str">
        <f>"小学教育"</f>
        <v>小学教育</v>
      </c>
      <c r="F52" s="3" t="str">
        <f>"本科学士"</f>
        <v>本科学士</v>
      </c>
      <c r="G52" s="3" t="s">
        <v>99</v>
      </c>
      <c r="H52" s="3" t="str">
        <f t="shared" si="3"/>
        <v>是</v>
      </c>
      <c r="I52" s="3" t="str">
        <f>"小学"</f>
        <v>小学</v>
      </c>
      <c r="J52" s="5"/>
    </row>
    <row r="53" spans="1:10" ht="30" customHeight="1">
      <c r="A53" s="3">
        <v>51</v>
      </c>
      <c r="B53" s="3" t="str">
        <f>"何其芳"</f>
        <v>何其芳</v>
      </c>
      <c r="C53" s="3" t="s">
        <v>8</v>
      </c>
      <c r="D53" s="3" t="s">
        <v>49</v>
      </c>
      <c r="E53" s="3" t="str">
        <f>"数学专业"</f>
        <v>数学专业</v>
      </c>
      <c r="F53" s="3" t="str">
        <f>"专科无学位"</f>
        <v>专科无学位</v>
      </c>
      <c r="G53" s="3" t="s">
        <v>99</v>
      </c>
      <c r="H53" s="3" t="str">
        <f t="shared" si="3"/>
        <v>是</v>
      </c>
      <c r="I53" s="3" t="str">
        <f>"初级中学"</f>
        <v>初级中学</v>
      </c>
      <c r="J53" s="5"/>
    </row>
    <row r="54" spans="1:10" ht="30" customHeight="1">
      <c r="A54" s="3">
        <v>52</v>
      </c>
      <c r="B54" s="3" t="str">
        <f>"甘小玲"</f>
        <v>甘小玲</v>
      </c>
      <c r="C54" s="3" t="s">
        <v>8</v>
      </c>
      <c r="D54" s="3" t="s">
        <v>40</v>
      </c>
      <c r="E54" s="3" t="str">
        <f>"数学教育"</f>
        <v>数学教育</v>
      </c>
      <c r="F54" s="3" t="str">
        <f>"专科无学位"</f>
        <v>专科无学位</v>
      </c>
      <c r="G54" s="3" t="s">
        <v>99</v>
      </c>
      <c r="H54" s="3" t="str">
        <f t="shared" si="3"/>
        <v>是</v>
      </c>
      <c r="I54" s="3" t="str">
        <f>"初级中学"</f>
        <v>初级中学</v>
      </c>
      <c r="J54" s="5"/>
    </row>
    <row r="55" spans="1:10" ht="30" customHeight="1">
      <c r="A55" s="3">
        <v>53</v>
      </c>
      <c r="B55" s="3" t="str">
        <f>"文璐"</f>
        <v>文璐</v>
      </c>
      <c r="C55" s="3" t="s">
        <v>9</v>
      </c>
      <c r="D55" s="3" t="s">
        <v>61</v>
      </c>
      <c r="E55" s="3" t="str">
        <f>"英语教育"</f>
        <v>英语教育</v>
      </c>
      <c r="F55" s="3" t="str">
        <f>"本科学士"</f>
        <v>本科学士</v>
      </c>
      <c r="G55" s="3" t="s">
        <v>99</v>
      </c>
      <c r="H55" s="3" t="str">
        <f t="shared" si="3"/>
        <v>是</v>
      </c>
      <c r="I55" s="3" t="str">
        <f>"高级中学"</f>
        <v>高级中学</v>
      </c>
      <c r="J55" s="5"/>
    </row>
    <row r="56" spans="1:10" ht="30" customHeight="1">
      <c r="A56" s="3">
        <v>54</v>
      </c>
      <c r="B56" s="3" t="str">
        <f>"陈冬雪"</f>
        <v>陈冬雪</v>
      </c>
      <c r="C56" s="3" t="s">
        <v>9</v>
      </c>
      <c r="D56" s="3" t="s">
        <v>39</v>
      </c>
      <c r="E56" s="3" t="str">
        <f>"英语"</f>
        <v>英语</v>
      </c>
      <c r="F56" s="3" t="str">
        <f>"本科学士"</f>
        <v>本科学士</v>
      </c>
      <c r="G56" s="3" t="s">
        <v>99</v>
      </c>
      <c r="H56" s="3" t="str">
        <f t="shared" si="3"/>
        <v>是</v>
      </c>
      <c r="I56" s="3" t="str">
        <f>"高级中学"</f>
        <v>高级中学</v>
      </c>
      <c r="J56" s="5"/>
    </row>
    <row r="57" spans="1:10" ht="30" customHeight="1">
      <c r="A57" s="3">
        <v>55</v>
      </c>
      <c r="B57" s="3" t="str">
        <f>"廖佩佩"</f>
        <v>廖佩佩</v>
      </c>
      <c r="C57" s="3" t="s">
        <v>9</v>
      </c>
      <c r="D57" s="3" t="s">
        <v>62</v>
      </c>
      <c r="E57" s="3" t="str">
        <f>"英语"</f>
        <v>英语</v>
      </c>
      <c r="F57" s="3" t="str">
        <f>"本科学士"</f>
        <v>本科学士</v>
      </c>
      <c r="G57" s="3" t="s">
        <v>99</v>
      </c>
      <c r="H57" s="3" t="str">
        <f>"不是"</f>
        <v>不是</v>
      </c>
      <c r="I57" s="3" t="str">
        <f>"初级中学"</f>
        <v>初级中学</v>
      </c>
      <c r="J57" s="5"/>
    </row>
    <row r="58" spans="1:10" ht="30" customHeight="1">
      <c r="A58" s="3">
        <v>56</v>
      </c>
      <c r="B58" s="3" t="str">
        <f>"李程"</f>
        <v>李程</v>
      </c>
      <c r="C58" s="3" t="s">
        <v>9</v>
      </c>
      <c r="D58" s="3" t="s">
        <v>27</v>
      </c>
      <c r="E58" s="3" t="str">
        <f>"英语教育"</f>
        <v>英语教育</v>
      </c>
      <c r="F58" s="3" t="str">
        <f>"专科学士"</f>
        <v>专科学士</v>
      </c>
      <c r="G58" s="3" t="s">
        <v>99</v>
      </c>
      <c r="H58" s="3" t="str">
        <f>"是"</f>
        <v>是</v>
      </c>
      <c r="I58" s="3" t="str">
        <f>"初级中学"</f>
        <v>初级中学</v>
      </c>
      <c r="J58" s="5"/>
    </row>
    <row r="59" spans="1:10" ht="30" customHeight="1">
      <c r="A59" s="3">
        <v>57</v>
      </c>
      <c r="B59" s="3" t="str">
        <f>"李兰"</f>
        <v>李兰</v>
      </c>
      <c r="C59" s="3" t="s">
        <v>9</v>
      </c>
      <c r="D59" s="3" t="s">
        <v>46</v>
      </c>
      <c r="E59" s="3" t="str">
        <f>"英语教育"</f>
        <v>英语教育</v>
      </c>
      <c r="F59" s="3" t="str">
        <f>"专科无学位"</f>
        <v>专科无学位</v>
      </c>
      <c r="G59" s="3" t="s">
        <v>99</v>
      </c>
      <c r="H59" s="3" t="str">
        <f>"是"</f>
        <v>是</v>
      </c>
      <c r="I59" s="3" t="str">
        <f>"小学"</f>
        <v>小学</v>
      </c>
      <c r="J59" s="5"/>
    </row>
    <row r="60" spans="1:10" ht="30" customHeight="1">
      <c r="A60" s="3">
        <v>58</v>
      </c>
      <c r="B60" s="3" t="str">
        <f>"林小斐"</f>
        <v>林小斐</v>
      </c>
      <c r="C60" s="3" t="s">
        <v>9</v>
      </c>
      <c r="D60" s="3" t="s">
        <v>63</v>
      </c>
      <c r="E60" s="3" t="str">
        <f>"应用英语"</f>
        <v>应用英语</v>
      </c>
      <c r="F60" s="3" t="str">
        <f>"本科学士"</f>
        <v>本科学士</v>
      </c>
      <c r="G60" s="3" t="s">
        <v>99</v>
      </c>
      <c r="H60" s="3" t="str">
        <f>"不是"</f>
        <v>不是</v>
      </c>
      <c r="I60" s="3" t="str">
        <f>"初级中学"</f>
        <v>初级中学</v>
      </c>
      <c r="J60" s="5"/>
    </row>
    <row r="61" spans="1:10" ht="30" customHeight="1">
      <c r="A61" s="3">
        <v>59</v>
      </c>
      <c r="B61" s="3" t="str">
        <f>"陈晓庆"</f>
        <v>陈晓庆</v>
      </c>
      <c r="C61" s="3" t="s">
        <v>9</v>
      </c>
      <c r="D61" s="3" t="s">
        <v>64</v>
      </c>
      <c r="E61" s="3" t="str">
        <f>"英语"</f>
        <v>英语</v>
      </c>
      <c r="F61" s="3" t="str">
        <f>"本科学士"</f>
        <v>本科学士</v>
      </c>
      <c r="G61" s="3" t="s">
        <v>99</v>
      </c>
      <c r="H61" s="3" t="str">
        <f>"是"</f>
        <v>是</v>
      </c>
      <c r="I61" s="3" t="str">
        <f>"高级中学"</f>
        <v>高级中学</v>
      </c>
      <c r="J61" s="5"/>
    </row>
    <row r="62" spans="1:10" ht="30" customHeight="1">
      <c r="A62" s="3">
        <v>60</v>
      </c>
      <c r="B62" s="3" t="str">
        <f>"李瑜玲"</f>
        <v>李瑜玲</v>
      </c>
      <c r="C62" s="3" t="s">
        <v>9</v>
      </c>
      <c r="D62" s="3" t="s">
        <v>65</v>
      </c>
      <c r="E62" s="3" t="str">
        <f>"英语"</f>
        <v>英语</v>
      </c>
      <c r="F62" s="3" t="str">
        <f>"本科学士"</f>
        <v>本科学士</v>
      </c>
      <c r="G62" s="3" t="s">
        <v>99</v>
      </c>
      <c r="H62" s="3" t="str">
        <f>"不是"</f>
        <v>不是</v>
      </c>
      <c r="I62" s="3" t="str">
        <f>"初级中学"</f>
        <v>初级中学</v>
      </c>
      <c r="J62" s="5"/>
    </row>
    <row r="63" spans="1:10" ht="30" customHeight="1">
      <c r="A63" s="3">
        <v>61</v>
      </c>
      <c r="B63" s="3" t="str">
        <f>"卢媛媛"</f>
        <v>卢媛媛</v>
      </c>
      <c r="C63" s="3" t="s">
        <v>9</v>
      </c>
      <c r="D63" s="3" t="s">
        <v>66</v>
      </c>
      <c r="E63" s="3" t="str">
        <f>"英语教育"</f>
        <v>英语教育</v>
      </c>
      <c r="F63" s="3" t="str">
        <f>"专科无学位"</f>
        <v>专科无学位</v>
      </c>
      <c r="G63" s="3" t="s">
        <v>99</v>
      </c>
      <c r="H63" s="3" t="str">
        <f aca="true" t="shared" si="4" ref="H63:H76">"是"</f>
        <v>是</v>
      </c>
      <c r="I63" s="3" t="str">
        <f>"初级中学"</f>
        <v>初级中学</v>
      </c>
      <c r="J63" s="5"/>
    </row>
    <row r="64" spans="1:10" ht="30" customHeight="1">
      <c r="A64" s="3">
        <v>62</v>
      </c>
      <c r="B64" s="3" t="str">
        <f>"谢美"</f>
        <v>谢美</v>
      </c>
      <c r="C64" s="3" t="s">
        <v>9</v>
      </c>
      <c r="D64" s="3" t="s">
        <v>67</v>
      </c>
      <c r="E64" s="3" t="str">
        <f>"应用英语"</f>
        <v>应用英语</v>
      </c>
      <c r="F64" s="3" t="str">
        <f>"专科无学位"</f>
        <v>专科无学位</v>
      </c>
      <c r="G64" s="3" t="s">
        <v>99</v>
      </c>
      <c r="H64" s="3" t="str">
        <f t="shared" si="4"/>
        <v>是</v>
      </c>
      <c r="I64" s="3" t="str">
        <f>"初级中学"</f>
        <v>初级中学</v>
      </c>
      <c r="J64" s="5"/>
    </row>
    <row r="65" spans="1:10" ht="30" customHeight="1">
      <c r="A65" s="3">
        <v>63</v>
      </c>
      <c r="B65" s="3" t="str">
        <f>"覃宇佳"</f>
        <v>覃宇佳</v>
      </c>
      <c r="C65" s="3" t="s">
        <v>10</v>
      </c>
      <c r="D65" s="3" t="s">
        <v>39</v>
      </c>
      <c r="E65" s="3" t="str">
        <f aca="true" t="shared" si="5" ref="E65:E71">"体育教育"</f>
        <v>体育教育</v>
      </c>
      <c r="F65" s="3" t="str">
        <f aca="true" t="shared" si="6" ref="F65:F72">"本科学士"</f>
        <v>本科学士</v>
      </c>
      <c r="G65" s="3" t="str">
        <f>"是"</f>
        <v>是</v>
      </c>
      <c r="H65" s="3" t="str">
        <f t="shared" si="4"/>
        <v>是</v>
      </c>
      <c r="I65" s="3" t="s">
        <v>103</v>
      </c>
      <c r="J65" s="5"/>
    </row>
    <row r="66" spans="1:10" ht="30" customHeight="1">
      <c r="A66" s="3">
        <v>64</v>
      </c>
      <c r="B66" s="3" t="str">
        <f>"王蔚"</f>
        <v>王蔚</v>
      </c>
      <c r="C66" s="3" t="s">
        <v>10</v>
      </c>
      <c r="D66" s="3" t="s">
        <v>68</v>
      </c>
      <c r="E66" s="3" t="str">
        <f t="shared" si="5"/>
        <v>体育教育</v>
      </c>
      <c r="F66" s="3" t="str">
        <f t="shared" si="6"/>
        <v>本科学士</v>
      </c>
      <c r="G66" s="3" t="s">
        <v>101</v>
      </c>
      <c r="H66" s="3" t="str">
        <f t="shared" si="4"/>
        <v>是</v>
      </c>
      <c r="I66" s="3" t="str">
        <f>"初级中学"</f>
        <v>初级中学</v>
      </c>
      <c r="J66" s="5"/>
    </row>
    <row r="67" spans="1:10" ht="30" customHeight="1">
      <c r="A67" s="3">
        <v>65</v>
      </c>
      <c r="B67" s="3" t="str">
        <f>"罗园园"</f>
        <v>罗园园</v>
      </c>
      <c r="C67" s="3" t="s">
        <v>10</v>
      </c>
      <c r="D67" s="3" t="s">
        <v>55</v>
      </c>
      <c r="E67" s="3" t="str">
        <f t="shared" si="5"/>
        <v>体育教育</v>
      </c>
      <c r="F67" s="3" t="str">
        <f t="shared" si="6"/>
        <v>本科学士</v>
      </c>
      <c r="G67" s="3" t="str">
        <f>"是"</f>
        <v>是</v>
      </c>
      <c r="H67" s="3" t="str">
        <f t="shared" si="4"/>
        <v>是</v>
      </c>
      <c r="I67" s="3" t="str">
        <f>"高级中学"</f>
        <v>高级中学</v>
      </c>
      <c r="J67" s="5"/>
    </row>
    <row r="68" spans="1:10" ht="30" customHeight="1">
      <c r="A68" s="3">
        <v>66</v>
      </c>
      <c r="B68" s="3" t="str">
        <f>"庞浩"</f>
        <v>庞浩</v>
      </c>
      <c r="C68" s="3" t="s">
        <v>10</v>
      </c>
      <c r="D68" s="3" t="s">
        <v>69</v>
      </c>
      <c r="E68" s="3" t="str">
        <f t="shared" si="5"/>
        <v>体育教育</v>
      </c>
      <c r="F68" s="3" t="str">
        <f t="shared" si="6"/>
        <v>本科学士</v>
      </c>
      <c r="G68" s="3" t="str">
        <f>"是"</f>
        <v>是</v>
      </c>
      <c r="H68" s="3" t="str">
        <f t="shared" si="4"/>
        <v>是</v>
      </c>
      <c r="I68" s="3" t="s">
        <v>102</v>
      </c>
      <c r="J68" s="5"/>
    </row>
    <row r="69" spans="1:10" ht="30" customHeight="1">
      <c r="A69" s="3">
        <v>67</v>
      </c>
      <c r="B69" s="3" t="str">
        <f>"李海天"</f>
        <v>李海天</v>
      </c>
      <c r="C69" s="3" t="s">
        <v>10</v>
      </c>
      <c r="D69" s="3" t="s">
        <v>70</v>
      </c>
      <c r="E69" s="3" t="str">
        <f t="shared" si="5"/>
        <v>体育教育</v>
      </c>
      <c r="F69" s="3" t="str">
        <f t="shared" si="6"/>
        <v>本科学士</v>
      </c>
      <c r="G69" s="3" t="s">
        <v>99</v>
      </c>
      <c r="H69" s="3" t="str">
        <f t="shared" si="4"/>
        <v>是</v>
      </c>
      <c r="I69" s="3" t="str">
        <f>"高级中学"</f>
        <v>高级中学</v>
      </c>
      <c r="J69" s="5"/>
    </row>
    <row r="70" spans="1:10" ht="30" customHeight="1">
      <c r="A70" s="3">
        <v>68</v>
      </c>
      <c r="B70" s="3" t="str">
        <f>"刘志钊"</f>
        <v>刘志钊</v>
      </c>
      <c r="C70" s="3" t="s">
        <v>10</v>
      </c>
      <c r="D70" s="3" t="s">
        <v>71</v>
      </c>
      <c r="E70" s="3" t="str">
        <f t="shared" si="5"/>
        <v>体育教育</v>
      </c>
      <c r="F70" s="3" t="str">
        <f t="shared" si="6"/>
        <v>本科学士</v>
      </c>
      <c r="G70" s="3" t="s">
        <v>99</v>
      </c>
      <c r="H70" s="3" t="str">
        <f t="shared" si="4"/>
        <v>是</v>
      </c>
      <c r="I70" s="3" t="str">
        <f>"高级中学"</f>
        <v>高级中学</v>
      </c>
      <c r="J70" s="5"/>
    </row>
    <row r="71" spans="1:10" ht="30" customHeight="1">
      <c r="A71" s="3">
        <v>69</v>
      </c>
      <c r="B71" s="3" t="str">
        <f>"牟志光"</f>
        <v>牟志光</v>
      </c>
      <c r="C71" s="3" t="s">
        <v>10</v>
      </c>
      <c r="D71" s="3" t="s">
        <v>72</v>
      </c>
      <c r="E71" s="3" t="str">
        <f t="shared" si="5"/>
        <v>体育教育</v>
      </c>
      <c r="F71" s="3" t="str">
        <f t="shared" si="6"/>
        <v>本科学士</v>
      </c>
      <c r="G71" s="3" t="s">
        <v>99</v>
      </c>
      <c r="H71" s="3" t="str">
        <f t="shared" si="4"/>
        <v>是</v>
      </c>
      <c r="I71" s="3" t="str">
        <f>"高级中学"</f>
        <v>高级中学</v>
      </c>
      <c r="J71" s="5"/>
    </row>
    <row r="72" spans="1:10" ht="30" customHeight="1">
      <c r="A72" s="3">
        <v>70</v>
      </c>
      <c r="B72" s="3" t="str">
        <f>"罗欢"</f>
        <v>罗欢</v>
      </c>
      <c r="C72" s="3" t="s">
        <v>11</v>
      </c>
      <c r="D72" s="3" t="s">
        <v>73</v>
      </c>
      <c r="E72" s="3" t="str">
        <f>"音乐教育"</f>
        <v>音乐教育</v>
      </c>
      <c r="F72" s="3" t="str">
        <f t="shared" si="6"/>
        <v>本科学士</v>
      </c>
      <c r="G72" s="3" t="s">
        <v>100</v>
      </c>
      <c r="H72" s="3" t="str">
        <f t="shared" si="4"/>
        <v>是</v>
      </c>
      <c r="I72" s="3" t="str">
        <f>"初级中学"</f>
        <v>初级中学</v>
      </c>
      <c r="J72" s="5"/>
    </row>
    <row r="73" spans="1:10" ht="30" customHeight="1">
      <c r="A73" s="3">
        <v>71</v>
      </c>
      <c r="B73" s="3" t="str">
        <f>"杨雅惠"</f>
        <v>杨雅惠</v>
      </c>
      <c r="C73" s="3" t="s">
        <v>11</v>
      </c>
      <c r="D73" s="3" t="s">
        <v>66</v>
      </c>
      <c r="E73" s="3" t="str">
        <f>"音乐教育"</f>
        <v>音乐教育</v>
      </c>
      <c r="F73" s="3" t="str">
        <f>"专科无学位"</f>
        <v>专科无学位</v>
      </c>
      <c r="G73" s="3" t="s">
        <v>99</v>
      </c>
      <c r="H73" s="3" t="str">
        <f t="shared" si="4"/>
        <v>是</v>
      </c>
      <c r="I73" s="3" t="str">
        <f>"初级中学"</f>
        <v>初级中学</v>
      </c>
      <c r="J73" s="5"/>
    </row>
    <row r="74" spans="1:10" ht="30" customHeight="1">
      <c r="A74" s="3">
        <v>72</v>
      </c>
      <c r="B74" s="3" t="str">
        <f>"陈玉洁"</f>
        <v>陈玉洁</v>
      </c>
      <c r="C74" s="3" t="s">
        <v>11</v>
      </c>
      <c r="D74" s="3" t="s">
        <v>74</v>
      </c>
      <c r="E74" s="3" t="str">
        <f>"音乐学"</f>
        <v>音乐学</v>
      </c>
      <c r="F74" s="3" t="str">
        <f>"本科学士"</f>
        <v>本科学士</v>
      </c>
      <c r="G74" s="3" t="s">
        <v>99</v>
      </c>
      <c r="H74" s="3" t="str">
        <f t="shared" si="4"/>
        <v>是</v>
      </c>
      <c r="I74" s="3" t="str">
        <f>"高级中学"</f>
        <v>高级中学</v>
      </c>
      <c r="J74" s="5"/>
    </row>
    <row r="75" spans="1:10" ht="30" customHeight="1">
      <c r="A75" s="3">
        <v>73</v>
      </c>
      <c r="B75" s="3" t="str">
        <f>"莫莉莉"</f>
        <v>莫莉莉</v>
      </c>
      <c r="C75" s="3" t="s">
        <v>11</v>
      </c>
      <c r="D75" s="3" t="s">
        <v>27</v>
      </c>
      <c r="E75" s="3" t="str">
        <f>"音乐教育"</f>
        <v>音乐教育</v>
      </c>
      <c r="F75" s="3" t="str">
        <f>"专科无学位"</f>
        <v>专科无学位</v>
      </c>
      <c r="G75" s="3" t="s">
        <v>99</v>
      </c>
      <c r="H75" s="3" t="str">
        <f t="shared" si="4"/>
        <v>是</v>
      </c>
      <c r="I75" s="3" t="str">
        <f>"初级中学"</f>
        <v>初级中学</v>
      </c>
      <c r="J75" s="5"/>
    </row>
    <row r="76" spans="1:10" ht="30" customHeight="1">
      <c r="A76" s="3">
        <v>74</v>
      </c>
      <c r="B76" s="3" t="str">
        <f>"冯长青"</f>
        <v>冯长青</v>
      </c>
      <c r="C76" s="3" t="s">
        <v>11</v>
      </c>
      <c r="D76" s="3" t="s">
        <v>48</v>
      </c>
      <c r="E76" s="3" t="str">
        <f>"音乐学"</f>
        <v>音乐学</v>
      </c>
      <c r="F76" s="3" t="str">
        <f aca="true" t="shared" si="7" ref="F76:F109">"本科学士"</f>
        <v>本科学士</v>
      </c>
      <c r="G76" s="3" t="str">
        <f>"是"</f>
        <v>是</v>
      </c>
      <c r="H76" s="3" t="str">
        <f t="shared" si="4"/>
        <v>是</v>
      </c>
      <c r="I76" s="3" t="s">
        <v>102</v>
      </c>
      <c r="J76" s="5"/>
    </row>
    <row r="77" spans="1:10" ht="30" customHeight="1">
      <c r="A77" s="3">
        <v>75</v>
      </c>
      <c r="B77" s="3" t="str">
        <f>"梁礼兰"</f>
        <v>梁礼兰</v>
      </c>
      <c r="C77" s="3" t="s">
        <v>12</v>
      </c>
      <c r="D77" s="3" t="s">
        <v>75</v>
      </c>
      <c r="E77" s="3" t="str">
        <f>"艺术设计"</f>
        <v>艺术设计</v>
      </c>
      <c r="F77" s="3" t="str">
        <f t="shared" si="7"/>
        <v>本科学士</v>
      </c>
      <c r="G77" s="3" t="s">
        <v>99</v>
      </c>
      <c r="H77" s="3" t="str">
        <f>"不是"</f>
        <v>不是</v>
      </c>
      <c r="I77" s="3" t="str">
        <f>"小学"</f>
        <v>小学</v>
      </c>
      <c r="J77" s="5"/>
    </row>
    <row r="78" spans="1:10" ht="30" customHeight="1">
      <c r="A78" s="3">
        <v>76</v>
      </c>
      <c r="B78" s="3" t="str">
        <f>"禤丽庄"</f>
        <v>禤丽庄</v>
      </c>
      <c r="C78" s="3" t="s">
        <v>12</v>
      </c>
      <c r="D78" s="3" t="s">
        <v>76</v>
      </c>
      <c r="E78" s="3" t="str">
        <f>"绘画"</f>
        <v>绘画</v>
      </c>
      <c r="F78" s="3" t="str">
        <f t="shared" si="7"/>
        <v>本科学士</v>
      </c>
      <c r="G78" s="3" t="s">
        <v>99</v>
      </c>
      <c r="H78" s="3" t="str">
        <f>"不是"</f>
        <v>不是</v>
      </c>
      <c r="I78" s="3" t="str">
        <f>"小学"</f>
        <v>小学</v>
      </c>
      <c r="J78" s="5"/>
    </row>
    <row r="79" spans="1:10" ht="30" customHeight="1">
      <c r="A79" s="3">
        <v>77</v>
      </c>
      <c r="B79" s="3" t="str">
        <f>"窦羽"</f>
        <v>窦羽</v>
      </c>
      <c r="C79" s="3" t="s">
        <v>12</v>
      </c>
      <c r="D79" s="3" t="s">
        <v>66</v>
      </c>
      <c r="E79" s="3" t="str">
        <f>"美术学"</f>
        <v>美术学</v>
      </c>
      <c r="F79" s="3" t="str">
        <f t="shared" si="7"/>
        <v>本科学士</v>
      </c>
      <c r="G79" s="3" t="s">
        <v>99</v>
      </c>
      <c r="H79" s="3" t="str">
        <f>"是"</f>
        <v>是</v>
      </c>
      <c r="I79" s="3" t="str">
        <f>"高级中学"</f>
        <v>高级中学</v>
      </c>
      <c r="J79" s="5"/>
    </row>
    <row r="80" spans="1:10" ht="30" customHeight="1">
      <c r="A80" s="3">
        <v>78</v>
      </c>
      <c r="B80" s="3" t="str">
        <f>"陈妙"</f>
        <v>陈妙</v>
      </c>
      <c r="C80" s="3" t="s">
        <v>12</v>
      </c>
      <c r="D80" s="3" t="s">
        <v>77</v>
      </c>
      <c r="E80" s="3" t="str">
        <f>"美术学"</f>
        <v>美术学</v>
      </c>
      <c r="F80" s="3" t="str">
        <f t="shared" si="7"/>
        <v>本科学士</v>
      </c>
      <c r="G80" s="3" t="str">
        <f>"是"</f>
        <v>是</v>
      </c>
      <c r="H80" s="3" t="str">
        <f>"是"</f>
        <v>是</v>
      </c>
      <c r="I80" s="3" t="str">
        <f>"小学"</f>
        <v>小学</v>
      </c>
      <c r="J80" s="5"/>
    </row>
    <row r="81" spans="1:10" ht="30" customHeight="1">
      <c r="A81" s="3">
        <v>79</v>
      </c>
      <c r="B81" s="3" t="str">
        <f>"周永智"</f>
        <v>周永智</v>
      </c>
      <c r="C81" s="3" t="s">
        <v>12</v>
      </c>
      <c r="D81" s="3" t="s">
        <v>78</v>
      </c>
      <c r="E81" s="3" t="str">
        <f>"艺术设计"</f>
        <v>艺术设计</v>
      </c>
      <c r="F81" s="3" t="str">
        <f t="shared" si="7"/>
        <v>本科学士</v>
      </c>
      <c r="G81" s="3" t="s">
        <v>99</v>
      </c>
      <c r="H81" s="3" t="str">
        <f>"不是"</f>
        <v>不是</v>
      </c>
      <c r="I81" s="3" t="str">
        <f>"高级中学"</f>
        <v>高级中学</v>
      </c>
      <c r="J81" s="5"/>
    </row>
    <row r="82" spans="1:10" ht="30" customHeight="1">
      <c r="A82" s="3">
        <v>80</v>
      </c>
      <c r="B82" s="3" t="str">
        <f>"钟婉蓉"</f>
        <v>钟婉蓉</v>
      </c>
      <c r="C82" s="3" t="s">
        <v>13</v>
      </c>
      <c r="D82" s="3" t="s">
        <v>79</v>
      </c>
      <c r="E82" s="3" t="str">
        <f>"计算机科学与技术"</f>
        <v>计算机科学与技术</v>
      </c>
      <c r="F82" s="3" t="str">
        <f t="shared" si="7"/>
        <v>本科学士</v>
      </c>
      <c r="G82" s="3" t="s">
        <v>99</v>
      </c>
      <c r="H82" s="3" t="str">
        <f>"是"</f>
        <v>是</v>
      </c>
      <c r="I82" s="3" t="s">
        <v>104</v>
      </c>
      <c r="J82" s="5"/>
    </row>
    <row r="83" spans="1:10" ht="30" customHeight="1">
      <c r="A83" s="3">
        <v>81</v>
      </c>
      <c r="B83" s="3" t="str">
        <f>"邓荃升"</f>
        <v>邓荃升</v>
      </c>
      <c r="C83" s="3" t="s">
        <v>13</v>
      </c>
      <c r="D83" s="3" t="s">
        <v>80</v>
      </c>
      <c r="E83" s="3" t="str">
        <f>"网络工程"</f>
        <v>网络工程</v>
      </c>
      <c r="F83" s="3" t="str">
        <f t="shared" si="7"/>
        <v>本科学士</v>
      </c>
      <c r="G83" s="3" t="str">
        <f>"是"</f>
        <v>是</v>
      </c>
      <c r="H83" s="3" t="str">
        <f>"不是"</f>
        <v>不是</v>
      </c>
      <c r="I83" s="3" t="s">
        <v>102</v>
      </c>
      <c r="J83" s="5"/>
    </row>
    <row r="84" spans="1:10" ht="30" customHeight="1">
      <c r="A84" s="3">
        <v>82</v>
      </c>
      <c r="B84" s="3" t="str">
        <f>"陈燕艺"</f>
        <v>陈燕艺</v>
      </c>
      <c r="C84" s="3" t="s">
        <v>13</v>
      </c>
      <c r="D84" s="3" t="s">
        <v>81</v>
      </c>
      <c r="E84" s="3" t="str">
        <f>"信息与计算科学"</f>
        <v>信息与计算科学</v>
      </c>
      <c r="F84" s="3" t="str">
        <f t="shared" si="7"/>
        <v>本科学士</v>
      </c>
      <c r="G84" s="3" t="s">
        <v>99</v>
      </c>
      <c r="H84" s="3" t="str">
        <f>"不是"</f>
        <v>不是</v>
      </c>
      <c r="I84" s="3" t="s">
        <v>104</v>
      </c>
      <c r="J84" s="5"/>
    </row>
    <row r="85" spans="1:10" ht="30" customHeight="1">
      <c r="A85" s="3">
        <v>83</v>
      </c>
      <c r="B85" s="3" t="str">
        <f>"李宏基"</f>
        <v>李宏基</v>
      </c>
      <c r="C85" s="3" t="s">
        <v>13</v>
      </c>
      <c r="D85" s="3" t="s">
        <v>82</v>
      </c>
      <c r="E85" s="3" t="str">
        <f>"自动化"</f>
        <v>自动化</v>
      </c>
      <c r="F85" s="3" t="str">
        <f t="shared" si="7"/>
        <v>本科学士</v>
      </c>
      <c r="G85" s="3" t="s">
        <v>99</v>
      </c>
      <c r="H85" s="3" t="str">
        <f>"是"</f>
        <v>是</v>
      </c>
      <c r="I85" s="3" t="s">
        <v>105</v>
      </c>
      <c r="J85" s="5"/>
    </row>
    <row r="86" spans="1:10" s="2" customFormat="1" ht="30" customHeight="1">
      <c r="A86" s="3">
        <v>84</v>
      </c>
      <c r="B86" s="5" t="str">
        <f>"覃琳琳"</f>
        <v>覃琳琳</v>
      </c>
      <c r="C86" s="3" t="s">
        <v>13</v>
      </c>
      <c r="D86" s="5" t="s">
        <v>82</v>
      </c>
      <c r="E86" s="5" t="str">
        <f>"计算机科学与技术"</f>
        <v>计算机科学与技术</v>
      </c>
      <c r="F86" s="5" t="str">
        <f>"本科学士"</f>
        <v>本科学士</v>
      </c>
      <c r="G86" s="3" t="s">
        <v>99</v>
      </c>
      <c r="H86" s="5" t="str">
        <f>"是"</f>
        <v>是</v>
      </c>
      <c r="I86" s="5" t="str">
        <f>"初级中学"</f>
        <v>初级中学</v>
      </c>
      <c r="J86" s="5"/>
    </row>
    <row r="87" spans="1:10" ht="30" customHeight="1">
      <c r="A87" s="3">
        <v>85</v>
      </c>
      <c r="B87" s="3" t="str">
        <f>"谢水连"</f>
        <v>谢水连</v>
      </c>
      <c r="C87" s="3" t="s">
        <v>14</v>
      </c>
      <c r="D87" s="3" t="s">
        <v>83</v>
      </c>
      <c r="E87" s="3" t="str">
        <f>"汉语言文学"</f>
        <v>汉语言文学</v>
      </c>
      <c r="F87" s="3" t="str">
        <f t="shared" si="7"/>
        <v>本科学士</v>
      </c>
      <c r="G87" s="3" t="s">
        <v>99</v>
      </c>
      <c r="H87" s="3" t="str">
        <f>"是"</f>
        <v>是</v>
      </c>
      <c r="I87" s="3" t="str">
        <f aca="true" t="shared" si="8" ref="I87:I96">"高级中学"</f>
        <v>高级中学</v>
      </c>
      <c r="J87" s="5"/>
    </row>
    <row r="88" spans="1:10" ht="30" customHeight="1">
      <c r="A88" s="3">
        <v>86</v>
      </c>
      <c r="B88" s="3" t="str">
        <f>"沙莎"</f>
        <v>沙莎</v>
      </c>
      <c r="C88" s="3" t="s">
        <v>14</v>
      </c>
      <c r="D88" s="3" t="s">
        <v>39</v>
      </c>
      <c r="E88" s="3" t="str">
        <f>"汉语言文学"</f>
        <v>汉语言文学</v>
      </c>
      <c r="F88" s="3" t="str">
        <f t="shared" si="7"/>
        <v>本科学士</v>
      </c>
      <c r="G88" s="3" t="s">
        <v>99</v>
      </c>
      <c r="H88" s="3" t="str">
        <f>"是"</f>
        <v>是</v>
      </c>
      <c r="I88" s="3" t="str">
        <f t="shared" si="8"/>
        <v>高级中学</v>
      </c>
      <c r="J88" s="5"/>
    </row>
    <row r="89" spans="1:10" ht="30" customHeight="1">
      <c r="A89" s="3">
        <v>87</v>
      </c>
      <c r="B89" s="3" t="str">
        <f>"黄宁嫔"</f>
        <v>黄宁嫔</v>
      </c>
      <c r="C89" s="3" t="s">
        <v>14</v>
      </c>
      <c r="D89" s="3" t="s">
        <v>84</v>
      </c>
      <c r="E89" s="3" t="str">
        <f>"汉语言文学"</f>
        <v>汉语言文学</v>
      </c>
      <c r="F89" s="3" t="str">
        <f t="shared" si="7"/>
        <v>本科学士</v>
      </c>
      <c r="G89" s="3" t="s">
        <v>100</v>
      </c>
      <c r="H89" s="3" t="str">
        <f>"是"</f>
        <v>是</v>
      </c>
      <c r="I89" s="3" t="str">
        <f t="shared" si="8"/>
        <v>高级中学</v>
      </c>
      <c r="J89" s="5"/>
    </row>
    <row r="90" spans="1:10" ht="30" customHeight="1">
      <c r="A90" s="3">
        <v>88</v>
      </c>
      <c r="B90" s="3" t="s">
        <v>115</v>
      </c>
      <c r="C90" s="3" t="s">
        <v>14</v>
      </c>
      <c r="D90" s="3" t="s">
        <v>116</v>
      </c>
      <c r="E90" s="3" t="str">
        <f>"汉语言文学"</f>
        <v>汉语言文学</v>
      </c>
      <c r="F90" s="3" t="str">
        <f t="shared" si="7"/>
        <v>本科学士</v>
      </c>
      <c r="G90" s="3" t="s">
        <v>117</v>
      </c>
      <c r="H90" s="3" t="s">
        <v>118</v>
      </c>
      <c r="I90" s="3" t="str">
        <f t="shared" si="8"/>
        <v>高级中学</v>
      </c>
      <c r="J90" s="5"/>
    </row>
    <row r="91" spans="1:10" ht="30" customHeight="1">
      <c r="A91" s="3">
        <v>89</v>
      </c>
      <c r="B91" s="3" t="str">
        <f>"李惠"</f>
        <v>李惠</v>
      </c>
      <c r="C91" s="3" t="s">
        <v>14</v>
      </c>
      <c r="D91" s="3" t="s">
        <v>85</v>
      </c>
      <c r="E91" s="3" t="str">
        <f>"汉语国际教育"</f>
        <v>汉语国际教育</v>
      </c>
      <c r="F91" s="3" t="str">
        <f t="shared" si="7"/>
        <v>本科学士</v>
      </c>
      <c r="G91" s="3" t="str">
        <f>"是"</f>
        <v>是</v>
      </c>
      <c r="H91" s="3" t="str">
        <f>"不是"</f>
        <v>不是</v>
      </c>
      <c r="I91" s="3" t="str">
        <f t="shared" si="8"/>
        <v>高级中学</v>
      </c>
      <c r="J91" s="5"/>
    </row>
    <row r="92" spans="1:10" ht="30" customHeight="1">
      <c r="A92" s="3">
        <v>90</v>
      </c>
      <c r="B92" s="3" t="str">
        <f>"陈秋容"</f>
        <v>陈秋容</v>
      </c>
      <c r="C92" s="3" t="s">
        <v>15</v>
      </c>
      <c r="D92" s="3" t="s">
        <v>86</v>
      </c>
      <c r="E92" s="3" t="str">
        <f>"数学与应用数学"</f>
        <v>数学与应用数学</v>
      </c>
      <c r="F92" s="3" t="str">
        <f t="shared" si="7"/>
        <v>本科学士</v>
      </c>
      <c r="G92" s="3" t="s">
        <v>99</v>
      </c>
      <c r="H92" s="3" t="str">
        <f>"是"</f>
        <v>是</v>
      </c>
      <c r="I92" s="3" t="str">
        <f t="shared" si="8"/>
        <v>高级中学</v>
      </c>
      <c r="J92" s="5"/>
    </row>
    <row r="93" spans="1:10" ht="30" customHeight="1">
      <c r="A93" s="3">
        <v>91</v>
      </c>
      <c r="B93" s="3" t="str">
        <f>"苏小明"</f>
        <v>苏小明</v>
      </c>
      <c r="C93" s="3" t="s">
        <v>15</v>
      </c>
      <c r="D93" s="3" t="s">
        <v>48</v>
      </c>
      <c r="E93" s="3" t="str">
        <f>"数学与应用数学"</f>
        <v>数学与应用数学</v>
      </c>
      <c r="F93" s="3" t="str">
        <f t="shared" si="7"/>
        <v>本科学士</v>
      </c>
      <c r="G93" s="3" t="s">
        <v>99</v>
      </c>
      <c r="H93" s="3" t="str">
        <f>"是"</f>
        <v>是</v>
      </c>
      <c r="I93" s="3" t="str">
        <f t="shared" si="8"/>
        <v>高级中学</v>
      </c>
      <c r="J93" s="5"/>
    </row>
    <row r="94" spans="1:10" ht="30" customHeight="1">
      <c r="A94" s="3">
        <v>92</v>
      </c>
      <c r="B94" s="3" t="str">
        <f>"李宛真"</f>
        <v>李宛真</v>
      </c>
      <c r="C94" s="3" t="s">
        <v>15</v>
      </c>
      <c r="D94" s="3" t="s">
        <v>82</v>
      </c>
      <c r="E94" s="3" t="str">
        <f>"数学与应用数学"</f>
        <v>数学与应用数学</v>
      </c>
      <c r="F94" s="3" t="str">
        <f t="shared" si="7"/>
        <v>本科学士</v>
      </c>
      <c r="G94" s="3" t="s">
        <v>99</v>
      </c>
      <c r="H94" s="3" t="str">
        <f>"是"</f>
        <v>是</v>
      </c>
      <c r="I94" s="3" t="str">
        <f t="shared" si="8"/>
        <v>高级中学</v>
      </c>
      <c r="J94" s="5"/>
    </row>
    <row r="95" spans="1:10" ht="30" customHeight="1">
      <c r="A95" s="3">
        <v>93</v>
      </c>
      <c r="B95" s="3" t="str">
        <f>"黄戴鹏"</f>
        <v>黄戴鹏</v>
      </c>
      <c r="C95" s="3" t="s">
        <v>16</v>
      </c>
      <c r="D95" s="3" t="s">
        <v>87</v>
      </c>
      <c r="E95" s="3" t="str">
        <f>"英语"</f>
        <v>英语</v>
      </c>
      <c r="F95" s="3" t="str">
        <f t="shared" si="7"/>
        <v>本科学士</v>
      </c>
      <c r="G95" s="3" t="s">
        <v>99</v>
      </c>
      <c r="H95" s="3" t="str">
        <f>"不是"</f>
        <v>不是</v>
      </c>
      <c r="I95" s="3" t="str">
        <f t="shared" si="8"/>
        <v>高级中学</v>
      </c>
      <c r="J95" s="5"/>
    </row>
    <row r="96" spans="1:10" ht="30" customHeight="1">
      <c r="A96" s="3">
        <v>94</v>
      </c>
      <c r="B96" s="3" t="str">
        <f>"周欢欢"</f>
        <v>周欢欢</v>
      </c>
      <c r="C96" s="3" t="s">
        <v>16</v>
      </c>
      <c r="D96" s="3" t="s">
        <v>82</v>
      </c>
      <c r="E96" s="3" t="str">
        <f>"英语"</f>
        <v>英语</v>
      </c>
      <c r="F96" s="3" t="str">
        <f t="shared" si="7"/>
        <v>本科学士</v>
      </c>
      <c r="G96" s="3" t="s">
        <v>99</v>
      </c>
      <c r="H96" s="3" t="str">
        <f aca="true" t="shared" si="9" ref="H96:H102">"是"</f>
        <v>是</v>
      </c>
      <c r="I96" s="3" t="str">
        <f t="shared" si="8"/>
        <v>高级中学</v>
      </c>
      <c r="J96" s="5"/>
    </row>
    <row r="97" spans="1:10" ht="30" customHeight="1">
      <c r="A97" s="3">
        <v>95</v>
      </c>
      <c r="B97" s="3" t="str">
        <f>"钟小婉"</f>
        <v>钟小婉</v>
      </c>
      <c r="C97" s="3" t="s">
        <v>16</v>
      </c>
      <c r="D97" s="3" t="s">
        <v>48</v>
      </c>
      <c r="E97" s="3" t="str">
        <f>"英语"</f>
        <v>英语</v>
      </c>
      <c r="F97" s="3" t="str">
        <f t="shared" si="7"/>
        <v>本科学士</v>
      </c>
      <c r="G97" s="3" t="s">
        <v>99</v>
      </c>
      <c r="H97" s="3" t="str">
        <f t="shared" si="9"/>
        <v>是</v>
      </c>
      <c r="I97" s="3" t="str">
        <f>"初级中学"</f>
        <v>初级中学</v>
      </c>
      <c r="J97" s="5"/>
    </row>
    <row r="98" spans="1:10" ht="30" customHeight="1">
      <c r="A98" s="3">
        <v>96</v>
      </c>
      <c r="B98" s="3" t="str">
        <f>"粟呈欢"</f>
        <v>粟呈欢</v>
      </c>
      <c r="C98" s="3" t="s">
        <v>16</v>
      </c>
      <c r="D98" s="3" t="s">
        <v>88</v>
      </c>
      <c r="E98" s="3" t="str">
        <f>"英语"</f>
        <v>英语</v>
      </c>
      <c r="F98" s="3" t="str">
        <f t="shared" si="7"/>
        <v>本科学士</v>
      </c>
      <c r="G98" s="3" t="s">
        <v>99</v>
      </c>
      <c r="H98" s="3" t="str">
        <f t="shared" si="9"/>
        <v>是</v>
      </c>
      <c r="I98" s="3" t="str">
        <f aca="true" t="shared" si="10" ref="I98:I106">"高级中学"</f>
        <v>高级中学</v>
      </c>
      <c r="J98" s="5"/>
    </row>
    <row r="99" spans="1:10" ht="30" customHeight="1">
      <c r="A99" s="3">
        <v>97</v>
      </c>
      <c r="B99" s="3" t="str">
        <f>"龚伟露"</f>
        <v>龚伟露</v>
      </c>
      <c r="C99" s="3" t="s">
        <v>16</v>
      </c>
      <c r="D99" s="3" t="s">
        <v>58</v>
      </c>
      <c r="E99" s="3" t="str">
        <f>"商务英语"</f>
        <v>商务英语</v>
      </c>
      <c r="F99" s="3" t="str">
        <f t="shared" si="7"/>
        <v>本科学士</v>
      </c>
      <c r="G99" s="3" t="s">
        <v>99</v>
      </c>
      <c r="H99" s="3" t="str">
        <f t="shared" si="9"/>
        <v>是</v>
      </c>
      <c r="I99" s="3" t="str">
        <f t="shared" si="10"/>
        <v>高级中学</v>
      </c>
      <c r="J99" s="5"/>
    </row>
    <row r="100" spans="1:10" ht="30" customHeight="1">
      <c r="A100" s="3">
        <v>98</v>
      </c>
      <c r="B100" s="3" t="str">
        <f>"梁晓霞"</f>
        <v>梁晓霞</v>
      </c>
      <c r="C100" s="3" t="s">
        <v>17</v>
      </c>
      <c r="D100" s="3" t="s">
        <v>89</v>
      </c>
      <c r="E100" s="3" t="str">
        <f>"历史学"</f>
        <v>历史学</v>
      </c>
      <c r="F100" s="3" t="str">
        <f t="shared" si="7"/>
        <v>本科学士</v>
      </c>
      <c r="G100" s="3" t="str">
        <f>"是"</f>
        <v>是</v>
      </c>
      <c r="H100" s="3" t="str">
        <f t="shared" si="9"/>
        <v>是</v>
      </c>
      <c r="I100" s="3" t="str">
        <f t="shared" si="10"/>
        <v>高级中学</v>
      </c>
      <c r="J100" s="5"/>
    </row>
    <row r="101" spans="1:10" s="2" customFormat="1" ht="30" customHeight="1">
      <c r="A101" s="3">
        <v>99</v>
      </c>
      <c r="B101" s="5" t="str">
        <f>"周莹"</f>
        <v>周莹</v>
      </c>
      <c r="C101" s="5" t="s">
        <v>17</v>
      </c>
      <c r="D101" s="5" t="s">
        <v>90</v>
      </c>
      <c r="E101" s="5" t="str">
        <f>"历史学"</f>
        <v>历史学</v>
      </c>
      <c r="F101" s="5" t="str">
        <f t="shared" si="7"/>
        <v>本科学士</v>
      </c>
      <c r="G101" s="5" t="s">
        <v>99</v>
      </c>
      <c r="H101" s="5" t="str">
        <f t="shared" si="9"/>
        <v>是</v>
      </c>
      <c r="I101" s="5" t="str">
        <f t="shared" si="10"/>
        <v>高级中学</v>
      </c>
      <c r="J101" s="5"/>
    </row>
    <row r="102" spans="1:10" ht="30" customHeight="1">
      <c r="A102" s="3">
        <v>100</v>
      </c>
      <c r="B102" s="3" t="str">
        <f>"黎子珊"</f>
        <v>黎子珊</v>
      </c>
      <c r="C102" s="3" t="s">
        <v>18</v>
      </c>
      <c r="D102" s="3" t="s">
        <v>26</v>
      </c>
      <c r="E102" s="3" t="str">
        <f>"人文教育"</f>
        <v>人文教育</v>
      </c>
      <c r="F102" s="3" t="str">
        <f t="shared" si="7"/>
        <v>本科学士</v>
      </c>
      <c r="G102" s="3" t="str">
        <f>"是"</f>
        <v>是</v>
      </c>
      <c r="H102" s="3" t="str">
        <f t="shared" si="9"/>
        <v>是</v>
      </c>
      <c r="I102" s="3" t="str">
        <f t="shared" si="10"/>
        <v>高级中学</v>
      </c>
      <c r="J102" s="5"/>
    </row>
    <row r="103" spans="1:10" ht="30" customHeight="1">
      <c r="A103" s="3">
        <v>101</v>
      </c>
      <c r="B103" s="3" t="str">
        <f>"罗燕"</f>
        <v>罗燕</v>
      </c>
      <c r="C103" s="3" t="s">
        <v>18</v>
      </c>
      <c r="D103" s="3" t="s">
        <v>91</v>
      </c>
      <c r="E103" s="3" t="str">
        <f>"旅游管理"</f>
        <v>旅游管理</v>
      </c>
      <c r="F103" s="3" t="str">
        <f t="shared" si="7"/>
        <v>本科学士</v>
      </c>
      <c r="G103" s="3" t="s">
        <v>99</v>
      </c>
      <c r="H103" s="3" t="str">
        <f>"不是"</f>
        <v>不是</v>
      </c>
      <c r="I103" s="3" t="str">
        <f t="shared" si="10"/>
        <v>高级中学</v>
      </c>
      <c r="J103" s="5"/>
    </row>
    <row r="104" spans="1:10" ht="30" customHeight="1">
      <c r="A104" s="3">
        <v>102</v>
      </c>
      <c r="B104" s="3" t="str">
        <f>"满桂民"</f>
        <v>满桂民</v>
      </c>
      <c r="C104" s="3" t="s">
        <v>19</v>
      </c>
      <c r="D104" s="3" t="s">
        <v>90</v>
      </c>
      <c r="E104" s="3" t="str">
        <f>"生物科学"</f>
        <v>生物科学</v>
      </c>
      <c r="F104" s="3" t="str">
        <f t="shared" si="7"/>
        <v>本科学士</v>
      </c>
      <c r="G104" s="3" t="str">
        <f>"是"</f>
        <v>是</v>
      </c>
      <c r="H104" s="3" t="str">
        <f>"是"</f>
        <v>是</v>
      </c>
      <c r="I104" s="3" t="str">
        <f t="shared" si="10"/>
        <v>高级中学</v>
      </c>
      <c r="J104" s="5"/>
    </row>
    <row r="105" spans="1:10" ht="30" customHeight="1">
      <c r="A105" s="3">
        <v>103</v>
      </c>
      <c r="B105" s="3" t="str">
        <f>"黎沿宏"</f>
        <v>黎沿宏</v>
      </c>
      <c r="C105" s="3" t="s">
        <v>19</v>
      </c>
      <c r="D105" s="3" t="s">
        <v>92</v>
      </c>
      <c r="E105" s="3" t="str">
        <f>"生物科学"</f>
        <v>生物科学</v>
      </c>
      <c r="F105" s="3" t="str">
        <f t="shared" si="7"/>
        <v>本科学士</v>
      </c>
      <c r="G105" s="3" t="str">
        <f>"是"</f>
        <v>是</v>
      </c>
      <c r="H105" s="3" t="str">
        <f>"是"</f>
        <v>是</v>
      </c>
      <c r="I105" s="3" t="str">
        <f t="shared" si="10"/>
        <v>高级中学</v>
      </c>
      <c r="J105" s="5"/>
    </row>
    <row r="106" spans="1:10" ht="30" customHeight="1">
      <c r="A106" s="3">
        <v>104</v>
      </c>
      <c r="B106" s="3" t="str">
        <f>"陈洁"</f>
        <v>陈洁</v>
      </c>
      <c r="C106" s="3" t="s">
        <v>19</v>
      </c>
      <c r="D106" s="3" t="s">
        <v>48</v>
      </c>
      <c r="E106" s="3" t="str">
        <f>"生物技术"</f>
        <v>生物技术</v>
      </c>
      <c r="F106" s="3" t="str">
        <f t="shared" si="7"/>
        <v>本科学士</v>
      </c>
      <c r="G106" s="3" t="s">
        <v>99</v>
      </c>
      <c r="H106" s="3" t="str">
        <f>"不是"</f>
        <v>不是</v>
      </c>
      <c r="I106" s="3" t="str">
        <f t="shared" si="10"/>
        <v>高级中学</v>
      </c>
      <c r="J106" s="5"/>
    </row>
    <row r="107" spans="1:10" ht="30" customHeight="1">
      <c r="A107" s="3">
        <v>105</v>
      </c>
      <c r="B107" s="3" t="str">
        <f>"黄宇"</f>
        <v>黄宇</v>
      </c>
      <c r="C107" s="3" t="s">
        <v>20</v>
      </c>
      <c r="D107" s="3" t="s">
        <v>48</v>
      </c>
      <c r="E107" s="3" t="str">
        <f>"物理学"</f>
        <v>物理学</v>
      </c>
      <c r="F107" s="3" t="str">
        <f t="shared" si="7"/>
        <v>本科学士</v>
      </c>
      <c r="G107" s="3" t="s">
        <v>99</v>
      </c>
      <c r="H107" s="3" t="str">
        <f>"是"</f>
        <v>是</v>
      </c>
      <c r="I107" s="3" t="str">
        <f>"初级中学"</f>
        <v>初级中学</v>
      </c>
      <c r="J107" s="5"/>
    </row>
    <row r="108" spans="1:10" ht="30" customHeight="1">
      <c r="A108" s="3">
        <v>106</v>
      </c>
      <c r="B108" s="3" t="str">
        <f>"钟玉瑞"</f>
        <v>钟玉瑞</v>
      </c>
      <c r="C108" s="3" t="s">
        <v>20</v>
      </c>
      <c r="D108" s="3" t="s">
        <v>93</v>
      </c>
      <c r="E108" s="3" t="str">
        <f>"物理学"</f>
        <v>物理学</v>
      </c>
      <c r="F108" s="3" t="str">
        <f t="shared" si="7"/>
        <v>本科学士</v>
      </c>
      <c r="G108" s="3" t="s">
        <v>99</v>
      </c>
      <c r="H108" s="3" t="str">
        <f>"是"</f>
        <v>是</v>
      </c>
      <c r="I108" s="3" t="str">
        <f>"高级中学"</f>
        <v>高级中学</v>
      </c>
      <c r="J108" s="5"/>
    </row>
    <row r="109" spans="1:10" ht="30" customHeight="1">
      <c r="A109" s="3">
        <v>107</v>
      </c>
      <c r="B109" s="3" t="str">
        <f>"李玲"</f>
        <v>李玲</v>
      </c>
      <c r="C109" s="3" t="s">
        <v>20</v>
      </c>
      <c r="D109" s="5" t="s">
        <v>94</v>
      </c>
      <c r="E109" s="5" t="str">
        <f>"通信工程"</f>
        <v>通信工程</v>
      </c>
      <c r="F109" s="5" t="str">
        <f t="shared" si="7"/>
        <v>本科学士</v>
      </c>
      <c r="G109" s="3" t="s">
        <v>99</v>
      </c>
      <c r="H109" s="5" t="str">
        <f>"不是"</f>
        <v>不是</v>
      </c>
      <c r="I109" s="5" t="str">
        <f>"高级中学"</f>
        <v>高级中学</v>
      </c>
      <c r="J109" s="5"/>
    </row>
    <row r="110" spans="1:10" ht="30" customHeight="1">
      <c r="A110" s="3">
        <v>108</v>
      </c>
      <c r="B110" s="3" t="str">
        <f>"李琼"</f>
        <v>李琼</v>
      </c>
      <c r="C110" s="3" t="s">
        <v>21</v>
      </c>
      <c r="D110" s="3" t="s">
        <v>95</v>
      </c>
      <c r="E110" s="3" t="str">
        <f>"化学师范教育"</f>
        <v>化学师范教育</v>
      </c>
      <c r="F110" s="3" t="str">
        <f aca="true" t="shared" si="11" ref="F110:F120">"本科学士"</f>
        <v>本科学士</v>
      </c>
      <c r="G110" s="3" t="s">
        <v>99</v>
      </c>
      <c r="H110" s="3" t="str">
        <f>"是"</f>
        <v>是</v>
      </c>
      <c r="I110" s="3" t="str">
        <f>"高级中学"</f>
        <v>高级中学</v>
      </c>
      <c r="J110" s="5"/>
    </row>
    <row r="111" spans="1:10" ht="30" customHeight="1">
      <c r="A111" s="3">
        <v>109</v>
      </c>
      <c r="B111" s="3" t="str">
        <f>"陆巧平"</f>
        <v>陆巧平</v>
      </c>
      <c r="C111" s="3" t="s">
        <v>21</v>
      </c>
      <c r="D111" s="3" t="s">
        <v>48</v>
      </c>
      <c r="E111" s="3" t="str">
        <f>"材料化学"</f>
        <v>材料化学</v>
      </c>
      <c r="F111" s="3" t="str">
        <f t="shared" si="11"/>
        <v>本科学士</v>
      </c>
      <c r="G111" s="3" t="s">
        <v>99</v>
      </c>
      <c r="H111" s="3" t="str">
        <f>"不是"</f>
        <v>不是</v>
      </c>
      <c r="I111" s="3" t="str">
        <f>"初级中学"</f>
        <v>初级中学</v>
      </c>
      <c r="J111" s="5"/>
    </row>
    <row r="112" spans="1:10" ht="30" customHeight="1">
      <c r="A112" s="3">
        <v>110</v>
      </c>
      <c r="B112" s="3" t="str">
        <f>"梁琨红"</f>
        <v>梁琨红</v>
      </c>
      <c r="C112" s="3" t="s">
        <v>21</v>
      </c>
      <c r="D112" s="3" t="s">
        <v>31</v>
      </c>
      <c r="E112" s="3" t="str">
        <f>"化学"</f>
        <v>化学</v>
      </c>
      <c r="F112" s="3" t="str">
        <f t="shared" si="11"/>
        <v>本科学士</v>
      </c>
      <c r="G112" s="3" t="str">
        <f>"是"</f>
        <v>是</v>
      </c>
      <c r="H112" s="3" t="str">
        <f aca="true" t="shared" si="12" ref="H112:H118">"是"</f>
        <v>是</v>
      </c>
      <c r="I112" s="3" t="str">
        <f>"初级中学"</f>
        <v>初级中学</v>
      </c>
      <c r="J112" s="5"/>
    </row>
    <row r="113" spans="1:10" ht="30" customHeight="1">
      <c r="A113" s="3">
        <v>111</v>
      </c>
      <c r="B113" s="3" t="str">
        <f>"梁福鹏"</f>
        <v>梁福鹏</v>
      </c>
      <c r="C113" s="3" t="s">
        <v>22</v>
      </c>
      <c r="D113" s="3" t="s">
        <v>96</v>
      </c>
      <c r="E113" s="3" t="str">
        <f>"体育教育"</f>
        <v>体育教育</v>
      </c>
      <c r="F113" s="3" t="str">
        <f t="shared" si="11"/>
        <v>本科学士</v>
      </c>
      <c r="G113" s="3" t="str">
        <f>"是"</f>
        <v>是</v>
      </c>
      <c r="H113" s="3" t="str">
        <f t="shared" si="12"/>
        <v>是</v>
      </c>
      <c r="I113" s="3" t="s">
        <v>102</v>
      </c>
      <c r="J113" s="5"/>
    </row>
    <row r="114" spans="1:10" ht="30" customHeight="1">
      <c r="A114" s="3">
        <v>112</v>
      </c>
      <c r="B114" s="3" t="str">
        <f>"马艺方"</f>
        <v>马艺方</v>
      </c>
      <c r="C114" s="3" t="s">
        <v>22</v>
      </c>
      <c r="D114" s="3" t="s">
        <v>97</v>
      </c>
      <c r="E114" s="3" t="str">
        <f>"体育教育"</f>
        <v>体育教育</v>
      </c>
      <c r="F114" s="3" t="str">
        <f t="shared" si="11"/>
        <v>本科学士</v>
      </c>
      <c r="G114" s="3" t="s">
        <v>99</v>
      </c>
      <c r="H114" s="3" t="str">
        <f t="shared" si="12"/>
        <v>是</v>
      </c>
      <c r="I114" s="3" t="str">
        <f>"高级中学"</f>
        <v>高级中学</v>
      </c>
      <c r="J114" s="5"/>
    </row>
    <row r="115" spans="1:10" ht="30" customHeight="1">
      <c r="A115" s="3">
        <v>113</v>
      </c>
      <c r="B115" s="3" t="str">
        <f>"禤丽华"</f>
        <v>禤丽华</v>
      </c>
      <c r="C115" s="3" t="s">
        <v>22</v>
      </c>
      <c r="D115" s="3" t="s">
        <v>86</v>
      </c>
      <c r="E115" s="3" t="str">
        <f>"体育教育"</f>
        <v>体育教育</v>
      </c>
      <c r="F115" s="3" t="str">
        <f t="shared" si="11"/>
        <v>本科学士</v>
      </c>
      <c r="G115" s="3" t="s">
        <v>99</v>
      </c>
      <c r="H115" s="3" t="str">
        <f t="shared" si="12"/>
        <v>是</v>
      </c>
      <c r="I115" s="3" t="str">
        <f>"高级中学"</f>
        <v>高级中学</v>
      </c>
      <c r="J115" s="5"/>
    </row>
    <row r="116" spans="1:10" ht="30" customHeight="1">
      <c r="A116" s="3">
        <v>114</v>
      </c>
      <c r="B116" s="3" t="str">
        <f>"罗蔚薇"</f>
        <v>罗蔚薇</v>
      </c>
      <c r="C116" s="3" t="s">
        <v>23</v>
      </c>
      <c r="D116" s="3" t="s">
        <v>81</v>
      </c>
      <c r="E116" s="3" t="str">
        <f>"音乐学"</f>
        <v>音乐学</v>
      </c>
      <c r="F116" s="3" t="str">
        <f t="shared" si="11"/>
        <v>本科学士</v>
      </c>
      <c r="G116" s="3" t="s">
        <v>99</v>
      </c>
      <c r="H116" s="3" t="str">
        <f t="shared" si="12"/>
        <v>是</v>
      </c>
      <c r="I116" s="3" t="str">
        <f>"高级中学"</f>
        <v>高级中学</v>
      </c>
      <c r="J116" s="5"/>
    </row>
    <row r="117" spans="1:10" ht="30" customHeight="1">
      <c r="A117" s="3">
        <v>115</v>
      </c>
      <c r="B117" s="3" t="str">
        <f>"梁兆辉"</f>
        <v>梁兆辉</v>
      </c>
      <c r="C117" s="3" t="s">
        <v>23</v>
      </c>
      <c r="D117" s="3" t="s">
        <v>79</v>
      </c>
      <c r="E117" s="3" t="str">
        <f>"音乐学"</f>
        <v>音乐学</v>
      </c>
      <c r="F117" s="3" t="str">
        <f t="shared" si="11"/>
        <v>本科学士</v>
      </c>
      <c r="G117" s="3" t="str">
        <f>"是"</f>
        <v>是</v>
      </c>
      <c r="H117" s="3" t="str">
        <f t="shared" si="12"/>
        <v>是</v>
      </c>
      <c r="I117" s="3" t="s">
        <v>102</v>
      </c>
      <c r="J117" s="5"/>
    </row>
    <row r="118" spans="1:10" ht="30" customHeight="1">
      <c r="A118" s="3">
        <v>116</v>
      </c>
      <c r="B118" s="3" t="str">
        <f>"王自芳"</f>
        <v>王自芳</v>
      </c>
      <c r="C118" s="3" t="s">
        <v>24</v>
      </c>
      <c r="D118" s="3" t="s">
        <v>79</v>
      </c>
      <c r="E118" s="3" t="str">
        <f>"艺术设计"</f>
        <v>艺术设计</v>
      </c>
      <c r="F118" s="3" t="str">
        <f t="shared" si="11"/>
        <v>本科学士</v>
      </c>
      <c r="G118" s="3" t="s">
        <v>99</v>
      </c>
      <c r="H118" s="3" t="str">
        <f t="shared" si="12"/>
        <v>是</v>
      </c>
      <c r="I118" s="3" t="s">
        <v>104</v>
      </c>
      <c r="J118" s="5"/>
    </row>
    <row r="119" spans="1:10" ht="30" customHeight="1">
      <c r="A119" s="3">
        <v>117</v>
      </c>
      <c r="B119" s="3" t="str">
        <f>"谢庭"</f>
        <v>谢庭</v>
      </c>
      <c r="C119" s="3" t="s">
        <v>25</v>
      </c>
      <c r="D119" s="3" t="s">
        <v>48</v>
      </c>
      <c r="E119" s="3" t="str">
        <f>"思想政治教育"</f>
        <v>思想政治教育</v>
      </c>
      <c r="F119" s="3" t="str">
        <f t="shared" si="11"/>
        <v>本科学士</v>
      </c>
      <c r="G119" s="3" t="s">
        <v>99</v>
      </c>
      <c r="H119" s="3" t="str">
        <f>"是"</f>
        <v>是</v>
      </c>
      <c r="I119" s="3" t="str">
        <f>"高级中学"</f>
        <v>高级中学</v>
      </c>
      <c r="J119" s="5"/>
    </row>
    <row r="120" spans="1:10" ht="30" customHeight="1">
      <c r="A120" s="3">
        <v>118</v>
      </c>
      <c r="B120" s="3" t="str">
        <f>"苏凤燕"</f>
        <v>苏凤燕</v>
      </c>
      <c r="C120" s="3" t="s">
        <v>25</v>
      </c>
      <c r="D120" s="3" t="s">
        <v>98</v>
      </c>
      <c r="E120" s="3" t="str">
        <f>"思想政治教育"</f>
        <v>思想政治教育</v>
      </c>
      <c r="F120" s="3" t="str">
        <f t="shared" si="11"/>
        <v>本科学士</v>
      </c>
      <c r="G120" s="3" t="s">
        <v>99</v>
      </c>
      <c r="H120" s="3" t="str">
        <f>"是"</f>
        <v>是</v>
      </c>
      <c r="I120" s="3" t="str">
        <f>"高级中学"</f>
        <v>高级中学</v>
      </c>
      <c r="J120" s="5"/>
    </row>
  </sheetData>
  <sheetProtection/>
  <mergeCells count="1">
    <mergeCell ref="A1:J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黄花菜</cp:lastModifiedBy>
  <cp:lastPrinted>2017-08-25T03:45:43Z</cp:lastPrinted>
  <dcterms:created xsi:type="dcterms:W3CDTF">2017-06-28T10:01:17Z</dcterms:created>
  <dcterms:modified xsi:type="dcterms:W3CDTF">2017-08-25T14:01:50Z</dcterms:modified>
  <cp:category/>
  <cp:version/>
  <cp:contentType/>
  <cp:contentStatus/>
</cp:coreProperties>
</file>